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0" windowHeight="1252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КС!$A$16:$DM$399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КС!$A:$G,КС!$10:$13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A214" i="1" l="1"/>
  <c r="AK329" i="1"/>
  <c r="AK172" i="1"/>
  <c r="AJ395" i="1" l="1"/>
  <c r="AJ376" i="1"/>
  <c r="AJ364" i="1"/>
  <c r="AJ354" i="1"/>
  <c r="AJ348" i="1"/>
  <c r="AJ339" i="1"/>
  <c r="AJ320" i="1"/>
  <c r="AJ300" i="1"/>
  <c r="AJ284" i="1"/>
  <c r="AJ270" i="1"/>
  <c r="AJ264" i="1"/>
  <c r="AJ249" i="1"/>
  <c r="AJ247" i="1"/>
  <c r="AJ234" i="1"/>
  <c r="AJ229" i="1"/>
  <c r="AJ222" i="1"/>
  <c r="AJ217" i="1"/>
  <c r="AJ208" i="1"/>
  <c r="AJ197" i="1"/>
  <c r="AJ150" i="1"/>
  <c r="AJ146" i="1"/>
  <c r="AJ138" i="1"/>
  <c r="AJ125" i="1"/>
  <c r="AJ108" i="1"/>
  <c r="AJ104" i="1"/>
  <c r="AJ96" i="1"/>
  <c r="AJ82" i="1"/>
  <c r="AJ77" i="1"/>
  <c r="AJ69" i="1"/>
  <c r="AJ58" i="1"/>
  <c r="AJ54" i="1"/>
  <c r="AJ52" i="1"/>
  <c r="AJ48" i="1"/>
  <c r="AJ42" i="1"/>
  <c r="AJ35" i="1"/>
  <c r="AJ32" i="1"/>
  <c r="AJ18" i="1"/>
  <c r="AJ16" i="1"/>
  <c r="AJ397" i="1" l="1"/>
  <c r="S366" i="1" l="1"/>
  <c r="S338" i="1"/>
  <c r="S337" i="1"/>
  <c r="S336" i="1"/>
  <c r="S295" i="1"/>
  <c r="S294" i="1"/>
  <c r="S289" i="1"/>
  <c r="S268" i="1"/>
  <c r="S267" i="1"/>
  <c r="S266" i="1"/>
  <c r="S263" i="1"/>
  <c r="S145" i="1"/>
  <c r="S144" i="1"/>
  <c r="S143" i="1"/>
  <c r="S142" i="1"/>
  <c r="S141" i="1"/>
  <c r="S140" i="1"/>
  <c r="S139" i="1"/>
  <c r="S106" i="1"/>
  <c r="S80" i="1"/>
  <c r="S76" i="1"/>
  <c r="S75" i="1"/>
  <c r="S74" i="1"/>
  <c r="S73" i="1"/>
  <c r="S72" i="1"/>
  <c r="S71" i="1"/>
  <c r="S70" i="1"/>
  <c r="S68" i="1"/>
  <c r="S67" i="1"/>
  <c r="S66" i="1"/>
  <c r="S64" i="1"/>
  <c r="S63" i="1"/>
  <c r="S62" i="1"/>
  <c r="S61" i="1"/>
  <c r="S60" i="1"/>
  <c r="S59" i="1"/>
  <c r="S53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DH397" i="1" l="1"/>
  <c r="BF397" i="1"/>
  <c r="DL396" i="1"/>
  <c r="DL395" i="1" s="1"/>
  <c r="DK396" i="1"/>
  <c r="DI396" i="1"/>
  <c r="DI395" i="1" s="1"/>
  <c r="DG396" i="1"/>
  <c r="DG395" i="1" s="1"/>
  <c r="DE396" i="1"/>
  <c r="DE395" i="1" s="1"/>
  <c r="DC396" i="1"/>
  <c r="DA396" i="1"/>
  <c r="DA395" i="1" s="1"/>
  <c r="CY396" i="1"/>
  <c r="CY395" i="1" s="1"/>
  <c r="CW396" i="1"/>
  <c r="CW395" i="1" s="1"/>
  <c r="CU396" i="1"/>
  <c r="CU395" i="1" s="1"/>
  <c r="CS396" i="1"/>
  <c r="CS395" i="1" s="1"/>
  <c r="CQ396" i="1"/>
  <c r="CQ395" i="1" s="1"/>
  <c r="CO396" i="1"/>
  <c r="CO395" i="1" s="1"/>
  <c r="CM396" i="1"/>
  <c r="CM395" i="1" s="1"/>
  <c r="CK396" i="1"/>
  <c r="CK395" i="1" s="1"/>
  <c r="CI396" i="1"/>
  <c r="CI395" i="1" s="1"/>
  <c r="CG396" i="1"/>
  <c r="CG395" i="1" s="1"/>
  <c r="CE396" i="1"/>
  <c r="CE395" i="1" s="1"/>
  <c r="CC396" i="1"/>
  <c r="CC395" i="1" s="1"/>
  <c r="CA396" i="1"/>
  <c r="CA395" i="1" s="1"/>
  <c r="BY396" i="1"/>
  <c r="BY395" i="1" s="1"/>
  <c r="BW396" i="1"/>
  <c r="BW395" i="1" s="1"/>
  <c r="BU396" i="1"/>
  <c r="BU395" i="1" s="1"/>
  <c r="BS396" i="1"/>
  <c r="BS395" i="1" s="1"/>
  <c r="BQ396" i="1"/>
  <c r="BQ395" i="1" s="1"/>
  <c r="BO396" i="1"/>
  <c r="BO395" i="1" s="1"/>
  <c r="BM396" i="1"/>
  <c r="BM395" i="1" s="1"/>
  <c r="BK396" i="1"/>
  <c r="BK395" i="1" s="1"/>
  <c r="BI396" i="1"/>
  <c r="BI395" i="1" s="1"/>
  <c r="BG396" i="1"/>
  <c r="BG395" i="1" s="1"/>
  <c r="BE396" i="1"/>
  <c r="BE395" i="1" s="1"/>
  <c r="BC396" i="1"/>
  <c r="BC395" i="1" s="1"/>
  <c r="BA396" i="1"/>
  <c r="BA395" i="1" s="1"/>
  <c r="AY396" i="1"/>
  <c r="AY395" i="1" s="1"/>
  <c r="AW396" i="1"/>
  <c r="AW395" i="1" s="1"/>
  <c r="AU396" i="1"/>
  <c r="AU395" i="1" s="1"/>
  <c r="AS396" i="1"/>
  <c r="AS395" i="1" s="1"/>
  <c r="AQ396" i="1"/>
  <c r="AQ395" i="1" s="1"/>
  <c r="AO396" i="1"/>
  <c r="AO395" i="1" s="1"/>
  <c r="AM396" i="1"/>
  <c r="AM395" i="1" s="1"/>
  <c r="AK396" i="1"/>
  <c r="AK395" i="1" s="1"/>
  <c r="AI396" i="1"/>
  <c r="AI395" i="1" s="1"/>
  <c r="AG396" i="1"/>
  <c r="AG395" i="1" s="1"/>
  <c r="AE396" i="1"/>
  <c r="AE395" i="1" s="1"/>
  <c r="AC396" i="1"/>
  <c r="AC395" i="1" s="1"/>
  <c r="AA396" i="1"/>
  <c r="AA395" i="1" s="1"/>
  <c r="Y396" i="1"/>
  <c r="Y395" i="1" s="1"/>
  <c r="W396" i="1"/>
  <c r="W395" i="1" s="1"/>
  <c r="U396" i="1"/>
  <c r="U395" i="1" s="1"/>
  <c r="S396" i="1"/>
  <c r="S395" i="1" s="1"/>
  <c r="Q396" i="1"/>
  <c r="Q395" i="1" s="1"/>
  <c r="O396" i="1"/>
  <c r="O395" i="1" s="1"/>
  <c r="M396" i="1"/>
  <c r="M395" i="1" s="1"/>
  <c r="DK395" i="1"/>
  <c r="DJ395" i="1"/>
  <c r="DF395" i="1"/>
  <c r="DD395" i="1"/>
  <c r="DC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D395" i="1"/>
  <c r="BB395" i="1"/>
  <c r="AZ395" i="1"/>
  <c r="AX395" i="1"/>
  <c r="AV395" i="1"/>
  <c r="AT395" i="1"/>
  <c r="AR395" i="1"/>
  <c r="AP395" i="1"/>
  <c r="AL395" i="1"/>
  <c r="AH395" i="1"/>
  <c r="AF395" i="1"/>
  <c r="AD395" i="1"/>
  <c r="AB395" i="1"/>
  <c r="Z395" i="1"/>
  <c r="X395" i="1"/>
  <c r="V395" i="1"/>
  <c r="T395" i="1"/>
  <c r="R395" i="1"/>
  <c r="P395" i="1"/>
  <c r="N395" i="1"/>
  <c r="L395" i="1"/>
  <c r="DL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I394" i="1"/>
  <c r="AG394" i="1"/>
  <c r="AE394" i="1"/>
  <c r="AC394" i="1"/>
  <c r="AA394" i="1"/>
  <c r="Y394" i="1"/>
  <c r="W394" i="1"/>
  <c r="U394" i="1"/>
  <c r="S394" i="1"/>
  <c r="Q394" i="1"/>
  <c r="O394" i="1"/>
  <c r="M394" i="1"/>
  <c r="DL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I393" i="1"/>
  <c r="AG393" i="1"/>
  <c r="AE393" i="1"/>
  <c r="AC393" i="1"/>
  <c r="AA393" i="1"/>
  <c r="Y393" i="1"/>
  <c r="W393" i="1"/>
  <c r="U393" i="1"/>
  <c r="S393" i="1"/>
  <c r="Q393" i="1"/>
  <c r="O393" i="1"/>
  <c r="M393" i="1"/>
  <c r="DL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I392" i="1"/>
  <c r="AG392" i="1"/>
  <c r="AE392" i="1"/>
  <c r="AC392" i="1"/>
  <c r="AA392" i="1"/>
  <c r="Y392" i="1"/>
  <c r="W392" i="1"/>
  <c r="U392" i="1"/>
  <c r="S392" i="1"/>
  <c r="Q392" i="1"/>
  <c r="O392" i="1"/>
  <c r="M392" i="1"/>
  <c r="DL391" i="1"/>
  <c r="DK391" i="1"/>
  <c r="DI391" i="1"/>
  <c r="DG391" i="1"/>
  <c r="DE391" i="1"/>
  <c r="DC391" i="1"/>
  <c r="DA391" i="1"/>
  <c r="CY391" i="1"/>
  <c r="CW391" i="1"/>
  <c r="CU391" i="1"/>
  <c r="CS391" i="1"/>
  <c r="CQ391" i="1"/>
  <c r="CO391" i="1"/>
  <c r="CM391" i="1"/>
  <c r="CK391" i="1"/>
  <c r="CI391" i="1"/>
  <c r="CG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I391" i="1"/>
  <c r="AG391" i="1"/>
  <c r="AE391" i="1"/>
  <c r="AC391" i="1"/>
  <c r="AA391" i="1"/>
  <c r="Y391" i="1"/>
  <c r="W391" i="1"/>
  <c r="U391" i="1"/>
  <c r="S391" i="1"/>
  <c r="Q391" i="1"/>
  <c r="O391" i="1"/>
  <c r="M391" i="1"/>
  <c r="DL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M390" i="1"/>
  <c r="DL389" i="1"/>
  <c r="CY389" i="1"/>
  <c r="S389" i="1"/>
  <c r="DL388" i="1"/>
  <c r="DC388" i="1"/>
  <c r="CY388" i="1"/>
  <c r="S388" i="1"/>
  <c r="DL387" i="1"/>
  <c r="DC387" i="1"/>
  <c r="CY387" i="1"/>
  <c r="S387" i="1"/>
  <c r="DL386" i="1"/>
  <c r="DC386" i="1"/>
  <c r="CY386" i="1"/>
  <c r="S386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F385" i="1"/>
  <c r="DL385" i="1" s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I385" i="1"/>
  <c r="AG385" i="1"/>
  <c r="AE385" i="1"/>
  <c r="AC385" i="1"/>
  <c r="AA385" i="1"/>
  <c r="Y385" i="1"/>
  <c r="W385" i="1"/>
  <c r="U385" i="1"/>
  <c r="S385" i="1"/>
  <c r="Q385" i="1"/>
  <c r="O385" i="1"/>
  <c r="M385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F384" i="1"/>
  <c r="DL384" i="1" s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I384" i="1"/>
  <c r="AG384" i="1"/>
  <c r="AE384" i="1"/>
  <c r="AC384" i="1"/>
  <c r="AA384" i="1"/>
  <c r="Y384" i="1"/>
  <c r="W384" i="1"/>
  <c r="U384" i="1"/>
  <c r="S384" i="1"/>
  <c r="Q384" i="1"/>
  <c r="O384" i="1"/>
  <c r="M384" i="1"/>
  <c r="DL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I383" i="1"/>
  <c r="AG383" i="1"/>
  <c r="AE383" i="1"/>
  <c r="AC383" i="1"/>
  <c r="AA383" i="1"/>
  <c r="Y383" i="1"/>
  <c r="W383" i="1"/>
  <c r="U383" i="1"/>
  <c r="S383" i="1"/>
  <c r="Q383" i="1"/>
  <c r="O383" i="1"/>
  <c r="M383" i="1"/>
  <c r="DL382" i="1"/>
  <c r="DK382" i="1"/>
  <c r="DI382" i="1"/>
  <c r="DG382" i="1"/>
  <c r="DE382" i="1"/>
  <c r="DC382" i="1"/>
  <c r="DA382" i="1"/>
  <c r="CY382" i="1"/>
  <c r="CW382" i="1"/>
  <c r="CU382" i="1"/>
  <c r="CS382" i="1"/>
  <c r="CQ382" i="1"/>
  <c r="CO382" i="1"/>
  <c r="CM382" i="1"/>
  <c r="CK382" i="1"/>
  <c r="CI382" i="1"/>
  <c r="CG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G382" i="1"/>
  <c r="BE382" i="1"/>
  <c r="BC382" i="1"/>
  <c r="BA382" i="1"/>
  <c r="AY382" i="1"/>
  <c r="AW382" i="1"/>
  <c r="AU382" i="1"/>
  <c r="AS382" i="1"/>
  <c r="AQ382" i="1"/>
  <c r="AO382" i="1"/>
  <c r="AM382" i="1"/>
  <c r="AK382" i="1"/>
  <c r="AI382" i="1"/>
  <c r="AG382" i="1"/>
  <c r="AE382" i="1"/>
  <c r="AC382" i="1"/>
  <c r="AA382" i="1"/>
  <c r="Y382" i="1"/>
  <c r="W382" i="1"/>
  <c r="U382" i="1"/>
  <c r="S382" i="1"/>
  <c r="Q382" i="1"/>
  <c r="O382" i="1"/>
  <c r="M382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F381" i="1"/>
  <c r="DL381" i="1" s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M381" i="1"/>
  <c r="DL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L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F378" i="1"/>
  <c r="DL378" i="1" s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F377" i="1"/>
  <c r="DL377" i="1" s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J376" i="1"/>
  <c r="DF376" i="1"/>
  <c r="DD376" i="1"/>
  <c r="DB376" i="1"/>
  <c r="CZ376" i="1"/>
  <c r="CX376" i="1"/>
  <c r="CV376" i="1"/>
  <c r="CT376" i="1"/>
  <c r="CR376" i="1"/>
  <c r="CP376" i="1"/>
  <c r="CN376" i="1"/>
  <c r="CL376" i="1"/>
  <c r="CJ376" i="1"/>
  <c r="CH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D376" i="1"/>
  <c r="BB376" i="1"/>
  <c r="AZ376" i="1"/>
  <c r="AX376" i="1"/>
  <c r="AV376" i="1"/>
  <c r="AT376" i="1"/>
  <c r="AR376" i="1"/>
  <c r="AP376" i="1"/>
  <c r="AL376" i="1"/>
  <c r="AH376" i="1"/>
  <c r="AF376" i="1"/>
  <c r="AD376" i="1"/>
  <c r="AB376" i="1"/>
  <c r="Z376" i="1"/>
  <c r="X376" i="1"/>
  <c r="V376" i="1"/>
  <c r="T376" i="1"/>
  <c r="R376" i="1"/>
  <c r="P376" i="1"/>
  <c r="N376" i="1"/>
  <c r="L376" i="1"/>
  <c r="DL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L374" i="1"/>
  <c r="DK374" i="1"/>
  <c r="DI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L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L372" i="1"/>
  <c r="DK372" i="1"/>
  <c r="DI372" i="1"/>
  <c r="DG372" i="1"/>
  <c r="DE372" i="1"/>
  <c r="DC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I372" i="1"/>
  <c r="AG372" i="1"/>
  <c r="AE372" i="1"/>
  <c r="AC372" i="1"/>
  <c r="AA372" i="1"/>
  <c r="Y372" i="1"/>
  <c r="W372" i="1"/>
  <c r="U372" i="1"/>
  <c r="S372" i="1"/>
  <c r="Q372" i="1"/>
  <c r="O372" i="1"/>
  <c r="M372" i="1"/>
  <c r="DL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M371" i="1"/>
  <c r="DL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L369" i="1"/>
  <c r="BL364" i="1" s="1"/>
  <c r="BK369" i="1"/>
  <c r="BI369" i="1"/>
  <c r="BG369" i="1"/>
  <c r="BE369" i="1"/>
  <c r="BC369" i="1"/>
  <c r="BA369" i="1"/>
  <c r="AY369" i="1"/>
  <c r="AW369" i="1"/>
  <c r="AU369" i="1"/>
  <c r="AR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P368" i="1"/>
  <c r="AQ368" i="1" s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L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L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Q366" i="1"/>
  <c r="O366" i="1"/>
  <c r="M366" i="1"/>
  <c r="DL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J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J364" i="1"/>
  <c r="BH364" i="1"/>
  <c r="BD364" i="1"/>
  <c r="BB364" i="1"/>
  <c r="AZ364" i="1"/>
  <c r="AX364" i="1"/>
  <c r="AV364" i="1"/>
  <c r="AT364" i="1"/>
  <c r="AP364" i="1"/>
  <c r="AL364" i="1"/>
  <c r="AH364" i="1"/>
  <c r="AF364" i="1"/>
  <c r="AD364" i="1"/>
  <c r="AB364" i="1"/>
  <c r="Z364" i="1"/>
  <c r="X364" i="1"/>
  <c r="V364" i="1"/>
  <c r="T364" i="1"/>
  <c r="R364" i="1"/>
  <c r="P364" i="1"/>
  <c r="N364" i="1"/>
  <c r="L364" i="1"/>
  <c r="DL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L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L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M361" i="1"/>
  <c r="DL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I360" i="1"/>
  <c r="AG360" i="1"/>
  <c r="AE360" i="1"/>
  <c r="AC360" i="1"/>
  <c r="AA360" i="1"/>
  <c r="Y360" i="1"/>
  <c r="W360" i="1"/>
  <c r="U360" i="1"/>
  <c r="S360" i="1"/>
  <c r="Q360" i="1"/>
  <c r="O360" i="1"/>
  <c r="M360" i="1"/>
  <c r="DL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L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L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L356" i="1"/>
  <c r="BM356" i="1" s="1"/>
  <c r="BK356" i="1"/>
  <c r="BI356" i="1"/>
  <c r="BG356" i="1"/>
  <c r="BE356" i="1"/>
  <c r="BC356" i="1"/>
  <c r="BA356" i="1"/>
  <c r="AY356" i="1"/>
  <c r="AW356" i="1"/>
  <c r="AU356" i="1"/>
  <c r="AR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N356" i="1"/>
  <c r="M356" i="1"/>
  <c r="DL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J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D354" i="1"/>
  <c r="BB354" i="1"/>
  <c r="AZ354" i="1"/>
  <c r="AX354" i="1"/>
  <c r="AV354" i="1"/>
  <c r="AT354" i="1"/>
  <c r="AP354" i="1"/>
  <c r="AL354" i="1"/>
  <c r="AH354" i="1"/>
  <c r="AF354" i="1"/>
  <c r="AD354" i="1"/>
  <c r="AB354" i="1"/>
  <c r="Z354" i="1"/>
  <c r="X354" i="1"/>
  <c r="V354" i="1"/>
  <c r="T354" i="1"/>
  <c r="R354" i="1"/>
  <c r="P354" i="1"/>
  <c r="L354" i="1"/>
  <c r="DL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L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L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L350" i="1"/>
  <c r="DK350" i="1"/>
  <c r="DI350" i="1"/>
  <c r="DG350" i="1"/>
  <c r="DE350" i="1"/>
  <c r="DC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K350" i="1"/>
  <c r="AI350" i="1"/>
  <c r="AG350" i="1"/>
  <c r="AE350" i="1"/>
  <c r="AC350" i="1"/>
  <c r="AA350" i="1"/>
  <c r="Y350" i="1"/>
  <c r="W350" i="1"/>
  <c r="U350" i="1"/>
  <c r="S350" i="1"/>
  <c r="Q350" i="1"/>
  <c r="O350" i="1"/>
  <c r="M350" i="1"/>
  <c r="DL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M349" i="1"/>
  <c r="DJ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D348" i="1"/>
  <c r="BB348" i="1"/>
  <c r="AZ348" i="1"/>
  <c r="AX348" i="1"/>
  <c r="AV348" i="1"/>
  <c r="AT348" i="1"/>
  <c r="AR348" i="1"/>
  <c r="AP348" i="1"/>
  <c r="AL348" i="1"/>
  <c r="AH348" i="1"/>
  <c r="AF348" i="1"/>
  <c r="AD348" i="1"/>
  <c r="AB348" i="1"/>
  <c r="Z348" i="1"/>
  <c r="X348" i="1"/>
  <c r="V348" i="1"/>
  <c r="T348" i="1"/>
  <c r="R348" i="1"/>
  <c r="P348" i="1"/>
  <c r="N348" i="1"/>
  <c r="L348" i="1"/>
  <c r="DL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L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L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I345" i="1"/>
  <c r="AG345" i="1"/>
  <c r="AE345" i="1"/>
  <c r="AC345" i="1"/>
  <c r="AA345" i="1"/>
  <c r="Y345" i="1"/>
  <c r="W345" i="1"/>
  <c r="U345" i="1"/>
  <c r="S345" i="1"/>
  <c r="Q345" i="1"/>
  <c r="O345" i="1"/>
  <c r="M345" i="1"/>
  <c r="DL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I344" i="1"/>
  <c r="AG344" i="1"/>
  <c r="AE344" i="1"/>
  <c r="AC344" i="1"/>
  <c r="AA344" i="1"/>
  <c r="Y344" i="1"/>
  <c r="W344" i="1"/>
  <c r="U344" i="1"/>
  <c r="S344" i="1"/>
  <c r="Q344" i="1"/>
  <c r="O344" i="1"/>
  <c r="M344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L343" i="1"/>
  <c r="DL343" i="1" s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L342" i="1"/>
  <c r="DL342" i="1" s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L341" i="1"/>
  <c r="BM341" i="1" s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N341" i="1"/>
  <c r="M341" i="1"/>
  <c r="DL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J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J339" i="1"/>
  <c r="BH339" i="1"/>
  <c r="BD339" i="1"/>
  <c r="BB339" i="1"/>
  <c r="AZ339" i="1"/>
  <c r="AX339" i="1"/>
  <c r="AV339" i="1"/>
  <c r="AT339" i="1"/>
  <c r="AR339" i="1"/>
  <c r="AP339" i="1"/>
  <c r="AL339" i="1"/>
  <c r="AH339" i="1"/>
  <c r="AF339" i="1"/>
  <c r="AD339" i="1"/>
  <c r="AB339" i="1"/>
  <c r="Z339" i="1"/>
  <c r="X339" i="1"/>
  <c r="V339" i="1"/>
  <c r="T339" i="1"/>
  <c r="R339" i="1"/>
  <c r="P339" i="1"/>
  <c r="L339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R338" i="1"/>
  <c r="DL338" i="1" s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Q338" i="1"/>
  <c r="O338" i="1"/>
  <c r="M338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L337" i="1"/>
  <c r="BM337" i="1" s="1"/>
  <c r="BK337" i="1"/>
  <c r="BI337" i="1"/>
  <c r="BG337" i="1"/>
  <c r="BE337" i="1"/>
  <c r="BC337" i="1"/>
  <c r="BA337" i="1"/>
  <c r="AY337" i="1"/>
  <c r="AW337" i="1"/>
  <c r="AU337" i="1"/>
  <c r="AR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Q337" i="1"/>
  <c r="O337" i="1"/>
  <c r="M337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L336" i="1"/>
  <c r="DL336" i="1" s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Q336" i="1"/>
  <c r="O336" i="1"/>
  <c r="M336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L335" i="1"/>
  <c r="BM335" i="1" s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I335" i="1"/>
  <c r="AG335" i="1"/>
  <c r="AE335" i="1"/>
  <c r="AC335" i="1"/>
  <c r="AA335" i="1"/>
  <c r="Y335" i="1"/>
  <c r="W335" i="1"/>
  <c r="U335" i="1"/>
  <c r="S335" i="1"/>
  <c r="Q335" i="1"/>
  <c r="O335" i="1"/>
  <c r="M335" i="1"/>
  <c r="DL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M334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L333" i="1"/>
  <c r="DL333" i="1" s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L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L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L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L329" i="1"/>
  <c r="DL329" i="1" s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L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L327" i="1"/>
  <c r="BM327" i="1" s="1"/>
  <c r="BK327" i="1"/>
  <c r="BI327" i="1"/>
  <c r="BG327" i="1"/>
  <c r="BE327" i="1"/>
  <c r="BC327" i="1"/>
  <c r="BA327" i="1"/>
  <c r="AY327" i="1"/>
  <c r="AW327" i="1"/>
  <c r="AU327" i="1"/>
  <c r="AR327" i="1"/>
  <c r="AR320" i="1" s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L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L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L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L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L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L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J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J320" i="1"/>
  <c r="BH320" i="1"/>
  <c r="BD320" i="1"/>
  <c r="BB320" i="1"/>
  <c r="AZ320" i="1"/>
  <c r="AX320" i="1"/>
  <c r="AV320" i="1"/>
  <c r="AT320" i="1"/>
  <c r="AP320" i="1"/>
  <c r="AL320" i="1"/>
  <c r="AH320" i="1"/>
  <c r="AF320" i="1"/>
  <c r="AD320" i="1"/>
  <c r="AB320" i="1"/>
  <c r="Z320" i="1"/>
  <c r="X320" i="1"/>
  <c r="V320" i="1"/>
  <c r="T320" i="1"/>
  <c r="R320" i="1"/>
  <c r="P320" i="1"/>
  <c r="N320" i="1"/>
  <c r="L320" i="1"/>
  <c r="DL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L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L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M317" i="1"/>
  <c r="DL316" i="1"/>
  <c r="DK316" i="1"/>
  <c r="DI316" i="1"/>
  <c r="DG316" i="1"/>
  <c r="DE316" i="1"/>
  <c r="DC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G316" i="1"/>
  <c r="BE316" i="1"/>
  <c r="BC316" i="1"/>
  <c r="BA316" i="1"/>
  <c r="AY316" i="1"/>
  <c r="AW316" i="1"/>
  <c r="AU316" i="1"/>
  <c r="AS316" i="1"/>
  <c r="AQ316" i="1"/>
  <c r="AO316" i="1"/>
  <c r="AM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M316" i="1"/>
  <c r="DL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M315" i="1"/>
  <c r="DL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M314" i="1"/>
  <c r="DL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L312" i="1"/>
  <c r="BM312" i="1" s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L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M311" i="1"/>
  <c r="DL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L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L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L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L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L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L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L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N303" i="1"/>
  <c r="M303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L302" i="1"/>
  <c r="BM302" i="1" s="1"/>
  <c r="BK302" i="1"/>
  <c r="BI302" i="1"/>
  <c r="BG302" i="1"/>
  <c r="BE302" i="1"/>
  <c r="BC302" i="1"/>
  <c r="BA302" i="1"/>
  <c r="AY302" i="1"/>
  <c r="AW302" i="1"/>
  <c r="AU302" i="1"/>
  <c r="AR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L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J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J300" i="1"/>
  <c r="BH300" i="1"/>
  <c r="BD300" i="1"/>
  <c r="BB300" i="1"/>
  <c r="AZ300" i="1"/>
  <c r="AX300" i="1"/>
  <c r="AV300" i="1"/>
  <c r="AT300" i="1"/>
  <c r="AP300" i="1"/>
  <c r="AL300" i="1"/>
  <c r="AH300" i="1"/>
  <c r="AF300" i="1"/>
  <c r="AD300" i="1"/>
  <c r="AB300" i="1"/>
  <c r="Z300" i="1"/>
  <c r="X300" i="1"/>
  <c r="V300" i="1"/>
  <c r="T300" i="1"/>
  <c r="R300" i="1"/>
  <c r="P300" i="1"/>
  <c r="L300" i="1"/>
  <c r="DL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P298" i="1"/>
  <c r="DL298" i="1" s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L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M297" i="1"/>
  <c r="DL296" i="1"/>
  <c r="DK296" i="1"/>
  <c r="DI296" i="1"/>
  <c r="DG296" i="1"/>
  <c r="DE296" i="1"/>
  <c r="DC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G296" i="1"/>
  <c r="BE296" i="1"/>
  <c r="BC296" i="1"/>
  <c r="BA296" i="1"/>
  <c r="AY296" i="1"/>
  <c r="AW296" i="1"/>
  <c r="AU296" i="1"/>
  <c r="AS296" i="1"/>
  <c r="AQ296" i="1"/>
  <c r="AO296" i="1"/>
  <c r="AM296" i="1"/>
  <c r="AK296" i="1"/>
  <c r="AI296" i="1"/>
  <c r="AG296" i="1"/>
  <c r="AE296" i="1"/>
  <c r="AC296" i="1"/>
  <c r="AA296" i="1"/>
  <c r="Y296" i="1"/>
  <c r="W296" i="1"/>
  <c r="U296" i="1"/>
  <c r="S296" i="1"/>
  <c r="Q296" i="1"/>
  <c r="O296" i="1"/>
  <c r="M296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P295" i="1"/>
  <c r="AO295" i="1"/>
  <c r="AM295" i="1"/>
  <c r="AK295" i="1"/>
  <c r="AI295" i="1"/>
  <c r="AG295" i="1"/>
  <c r="AE295" i="1"/>
  <c r="AC295" i="1"/>
  <c r="AA295" i="1"/>
  <c r="Y295" i="1"/>
  <c r="W295" i="1"/>
  <c r="U295" i="1"/>
  <c r="Q295" i="1"/>
  <c r="O295" i="1"/>
  <c r="M295" i="1"/>
  <c r="DL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Q294" i="1"/>
  <c r="O294" i="1"/>
  <c r="M294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P293" i="1"/>
  <c r="DL293" i="1" s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P292" i="1"/>
  <c r="DL292" i="1" s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L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L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L289" i="1"/>
  <c r="BM289" i="1" s="1"/>
  <c r="BK289" i="1"/>
  <c r="BI289" i="1"/>
  <c r="BG289" i="1"/>
  <c r="BE289" i="1"/>
  <c r="BC289" i="1"/>
  <c r="BA289" i="1"/>
  <c r="AY289" i="1"/>
  <c r="AW289" i="1"/>
  <c r="AU289" i="1"/>
  <c r="AS289" i="1"/>
  <c r="AP289" i="1"/>
  <c r="AO289" i="1"/>
  <c r="AM289" i="1"/>
  <c r="AK289" i="1"/>
  <c r="AI289" i="1"/>
  <c r="AG289" i="1"/>
  <c r="AE289" i="1"/>
  <c r="AC289" i="1"/>
  <c r="AA289" i="1"/>
  <c r="Y289" i="1"/>
  <c r="W289" i="1"/>
  <c r="U289" i="1"/>
  <c r="Q289" i="1"/>
  <c r="O289" i="1"/>
  <c r="M289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L288" i="1"/>
  <c r="BM288" i="1" s="1"/>
  <c r="BK288" i="1"/>
  <c r="BI288" i="1"/>
  <c r="BG288" i="1"/>
  <c r="BE288" i="1"/>
  <c r="BC288" i="1"/>
  <c r="BA288" i="1"/>
  <c r="AY288" i="1"/>
  <c r="AW288" i="1"/>
  <c r="AU288" i="1"/>
  <c r="AS288" i="1"/>
  <c r="AP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L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L286" i="1"/>
  <c r="DL286" i="1" s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X285" i="1"/>
  <c r="BY285" i="1" s="1"/>
  <c r="BW285" i="1"/>
  <c r="BU285" i="1"/>
  <c r="BS285" i="1"/>
  <c r="BQ285" i="1"/>
  <c r="BO285" i="1"/>
  <c r="BL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J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V284" i="1"/>
  <c r="BT284" i="1"/>
  <c r="BR284" i="1"/>
  <c r="BP284" i="1"/>
  <c r="BN284" i="1"/>
  <c r="BJ284" i="1"/>
  <c r="BH284" i="1"/>
  <c r="BD284" i="1"/>
  <c r="BB284" i="1"/>
  <c r="AZ284" i="1"/>
  <c r="AX284" i="1"/>
  <c r="AV284" i="1"/>
  <c r="AT284" i="1"/>
  <c r="AR284" i="1"/>
  <c r="AL284" i="1"/>
  <c r="AH284" i="1"/>
  <c r="AF284" i="1"/>
  <c r="AD284" i="1"/>
  <c r="AB284" i="1"/>
  <c r="Z284" i="1"/>
  <c r="X284" i="1"/>
  <c r="V284" i="1"/>
  <c r="T284" i="1"/>
  <c r="R284" i="1"/>
  <c r="P284" i="1"/>
  <c r="N284" i="1"/>
  <c r="L284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L283" i="1"/>
  <c r="BM283" i="1" s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N283" i="1"/>
  <c r="M283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L282" i="1"/>
  <c r="BM282" i="1" s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N282" i="1"/>
  <c r="M282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L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Q281" i="1"/>
  <c r="O281" i="1"/>
  <c r="M281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L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L279" i="1"/>
  <c r="DL279" i="1" s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M279" i="1"/>
  <c r="DL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L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L276" i="1"/>
  <c r="BM276" i="1" s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L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L274" i="1"/>
  <c r="BM274" i="1" s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M274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L273" i="1"/>
  <c r="DL273" i="1" s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L272" i="1"/>
  <c r="BM272" i="1" s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L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J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J270" i="1"/>
  <c r="BH270" i="1"/>
  <c r="BD270" i="1"/>
  <c r="BB270" i="1"/>
  <c r="AZ270" i="1"/>
  <c r="AX270" i="1"/>
  <c r="AV270" i="1"/>
  <c r="AT270" i="1"/>
  <c r="AR270" i="1"/>
  <c r="AP270" i="1"/>
  <c r="AL270" i="1"/>
  <c r="AH270" i="1"/>
  <c r="AF270" i="1"/>
  <c r="AD270" i="1"/>
  <c r="AB270" i="1"/>
  <c r="Z270" i="1"/>
  <c r="X270" i="1"/>
  <c r="V270" i="1"/>
  <c r="T270" i="1"/>
  <c r="R270" i="1"/>
  <c r="P270" i="1"/>
  <c r="L270" i="1"/>
  <c r="DL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L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Q268" i="1"/>
  <c r="O268" i="1"/>
  <c r="M268" i="1"/>
  <c r="DL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Q267" i="1"/>
  <c r="O267" i="1"/>
  <c r="M267" i="1"/>
  <c r="DL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I266" i="1"/>
  <c r="AG266" i="1"/>
  <c r="AE266" i="1"/>
  <c r="AC266" i="1"/>
  <c r="AA266" i="1"/>
  <c r="Y266" i="1"/>
  <c r="W266" i="1"/>
  <c r="U266" i="1"/>
  <c r="Q266" i="1"/>
  <c r="O266" i="1"/>
  <c r="M266" i="1"/>
  <c r="DL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O265" i="1"/>
  <c r="M265" i="1"/>
  <c r="DJ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D264" i="1"/>
  <c r="BB264" i="1"/>
  <c r="AZ264" i="1"/>
  <c r="AX264" i="1"/>
  <c r="AV264" i="1"/>
  <c r="AT264" i="1"/>
  <c r="AR264" i="1"/>
  <c r="AP264" i="1"/>
  <c r="AL264" i="1"/>
  <c r="AH264" i="1"/>
  <c r="AF264" i="1"/>
  <c r="AD264" i="1"/>
  <c r="AB264" i="1"/>
  <c r="Z264" i="1"/>
  <c r="X264" i="1"/>
  <c r="V264" i="1"/>
  <c r="T264" i="1"/>
  <c r="R264" i="1"/>
  <c r="P264" i="1"/>
  <c r="N264" i="1"/>
  <c r="L264" i="1"/>
  <c r="DL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Q263" i="1"/>
  <c r="O263" i="1"/>
  <c r="M263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R262" i="1"/>
  <c r="DL262" i="1" s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L261" i="1"/>
  <c r="BM261" i="1" s="1"/>
  <c r="BK261" i="1"/>
  <c r="BI261" i="1"/>
  <c r="BG261" i="1"/>
  <c r="BE261" i="1"/>
  <c r="BC261" i="1"/>
  <c r="BA261" i="1"/>
  <c r="AY261" i="1"/>
  <c r="AW261" i="1"/>
  <c r="AU261" i="1"/>
  <c r="AR261" i="1"/>
  <c r="AS261" i="1" s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L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M260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X259" i="1"/>
  <c r="BY259" i="1" s="1"/>
  <c r="BW259" i="1"/>
  <c r="BU259" i="1"/>
  <c r="BS259" i="1"/>
  <c r="BQ259" i="1"/>
  <c r="BO259" i="1"/>
  <c r="BL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M259" i="1"/>
  <c r="DL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L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M257" i="1"/>
  <c r="DL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M256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L255" i="1"/>
  <c r="BM255" i="1" s="1"/>
  <c r="BK255" i="1"/>
  <c r="BI255" i="1"/>
  <c r="BG255" i="1"/>
  <c r="BE255" i="1"/>
  <c r="BC255" i="1"/>
  <c r="BA255" i="1"/>
  <c r="AY255" i="1"/>
  <c r="AW255" i="1"/>
  <c r="AU255" i="1"/>
  <c r="AS255" i="1"/>
  <c r="AP255" i="1"/>
  <c r="AQ255" i="1" s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L254" i="1"/>
  <c r="BM254" i="1" s="1"/>
  <c r="BK254" i="1"/>
  <c r="BI254" i="1"/>
  <c r="BG254" i="1"/>
  <c r="BE254" i="1"/>
  <c r="BC254" i="1"/>
  <c r="BA254" i="1"/>
  <c r="AY254" i="1"/>
  <c r="AW254" i="1"/>
  <c r="AU254" i="1"/>
  <c r="AS254" i="1"/>
  <c r="AP254" i="1"/>
  <c r="AQ254" i="1" s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L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L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L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L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J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J249" i="1"/>
  <c r="BH249" i="1"/>
  <c r="BD249" i="1"/>
  <c r="BB249" i="1"/>
  <c r="AZ249" i="1"/>
  <c r="AX249" i="1"/>
  <c r="AV249" i="1"/>
  <c r="AT249" i="1"/>
  <c r="AR249" i="1"/>
  <c r="AL249" i="1"/>
  <c r="AH249" i="1"/>
  <c r="AF249" i="1"/>
  <c r="AD249" i="1"/>
  <c r="AB249" i="1"/>
  <c r="Z249" i="1"/>
  <c r="X249" i="1"/>
  <c r="V249" i="1"/>
  <c r="T249" i="1"/>
  <c r="R249" i="1"/>
  <c r="P249" i="1"/>
  <c r="N249" i="1"/>
  <c r="L249" i="1"/>
  <c r="DL248" i="1"/>
  <c r="DL247" i="1" s="1"/>
  <c r="DK248" i="1"/>
  <c r="DK247" i="1" s="1"/>
  <c r="DI248" i="1"/>
  <c r="DG248" i="1"/>
  <c r="DG247" i="1" s="1"/>
  <c r="DE248" i="1"/>
  <c r="DE247" i="1" s="1"/>
  <c r="DC248" i="1"/>
  <c r="DA248" i="1"/>
  <c r="DA247" i="1" s="1"/>
  <c r="CY248" i="1"/>
  <c r="CY247" i="1" s="1"/>
  <c r="CW248" i="1"/>
  <c r="CW247" i="1" s="1"/>
  <c r="CU248" i="1"/>
  <c r="CU247" i="1" s="1"/>
  <c r="CS248" i="1"/>
  <c r="CS247" i="1" s="1"/>
  <c r="CQ248" i="1"/>
  <c r="CQ247" i="1" s="1"/>
  <c r="CO248" i="1"/>
  <c r="CO247" i="1" s="1"/>
  <c r="CM248" i="1"/>
  <c r="CM247" i="1" s="1"/>
  <c r="CK248" i="1"/>
  <c r="CK247" i="1" s="1"/>
  <c r="CI248" i="1"/>
  <c r="CI247" i="1" s="1"/>
  <c r="CG248" i="1"/>
  <c r="CG247" i="1" s="1"/>
  <c r="CE248" i="1"/>
  <c r="CE247" i="1" s="1"/>
  <c r="CC248" i="1"/>
  <c r="CC247" i="1" s="1"/>
  <c r="CA248" i="1"/>
  <c r="CA247" i="1" s="1"/>
  <c r="BY248" i="1"/>
  <c r="BY247" i="1" s="1"/>
  <c r="BW248" i="1"/>
  <c r="BU248" i="1"/>
  <c r="BU247" i="1" s="1"/>
  <c r="BS248" i="1"/>
  <c r="BS247" i="1" s="1"/>
  <c r="BQ248" i="1"/>
  <c r="BQ247" i="1" s="1"/>
  <c r="BO248" i="1"/>
  <c r="BO247" i="1" s="1"/>
  <c r="BM248" i="1"/>
  <c r="BM247" i="1" s="1"/>
  <c r="BK248" i="1"/>
  <c r="BK247" i="1" s="1"/>
  <c r="BI248" i="1"/>
  <c r="BI247" i="1" s="1"/>
  <c r="BG248" i="1"/>
  <c r="BG247" i="1" s="1"/>
  <c r="BE248" i="1"/>
  <c r="BE247" i="1" s="1"/>
  <c r="BC248" i="1"/>
  <c r="BC247" i="1" s="1"/>
  <c r="BA248" i="1"/>
  <c r="BA247" i="1" s="1"/>
  <c r="AY248" i="1"/>
  <c r="AY247" i="1" s="1"/>
  <c r="AW248" i="1"/>
  <c r="AW247" i="1" s="1"/>
  <c r="AU248" i="1"/>
  <c r="AU247" i="1" s="1"/>
  <c r="AS248" i="1"/>
  <c r="AS247" i="1" s="1"/>
  <c r="AQ248" i="1"/>
  <c r="AQ247" i="1" s="1"/>
  <c r="AO248" i="1"/>
  <c r="AO247" i="1" s="1"/>
  <c r="AM248" i="1"/>
  <c r="AM247" i="1" s="1"/>
  <c r="AK248" i="1"/>
  <c r="AK247" i="1" s="1"/>
  <c r="AI248" i="1"/>
  <c r="AI247" i="1" s="1"/>
  <c r="AG248" i="1"/>
  <c r="AG247" i="1" s="1"/>
  <c r="AE248" i="1"/>
  <c r="AE247" i="1" s="1"/>
  <c r="AC248" i="1"/>
  <c r="AC247" i="1" s="1"/>
  <c r="AA248" i="1"/>
  <c r="AA247" i="1" s="1"/>
  <c r="Y248" i="1"/>
  <c r="Y247" i="1" s="1"/>
  <c r="W248" i="1"/>
  <c r="W247" i="1" s="1"/>
  <c r="U248" i="1"/>
  <c r="U247" i="1" s="1"/>
  <c r="S248" i="1"/>
  <c r="S247" i="1" s="1"/>
  <c r="Q248" i="1"/>
  <c r="Q247" i="1" s="1"/>
  <c r="O248" i="1"/>
  <c r="O247" i="1" s="1"/>
  <c r="M248" i="1"/>
  <c r="M247" i="1" s="1"/>
  <c r="DJ247" i="1"/>
  <c r="DI247" i="1"/>
  <c r="DF247" i="1"/>
  <c r="DD247" i="1"/>
  <c r="DC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W247" i="1"/>
  <c r="BV247" i="1"/>
  <c r="BT247" i="1"/>
  <c r="BR247" i="1"/>
  <c r="BP247" i="1"/>
  <c r="BN247" i="1"/>
  <c r="BL247" i="1"/>
  <c r="BJ247" i="1"/>
  <c r="BH247" i="1"/>
  <c r="BD247" i="1"/>
  <c r="BB247" i="1"/>
  <c r="AZ247" i="1"/>
  <c r="AX247" i="1"/>
  <c r="AV247" i="1"/>
  <c r="AT247" i="1"/>
  <c r="AR247" i="1"/>
  <c r="AP247" i="1"/>
  <c r="AL247" i="1"/>
  <c r="AH247" i="1"/>
  <c r="AF247" i="1"/>
  <c r="AD247" i="1"/>
  <c r="AB247" i="1"/>
  <c r="Z247" i="1"/>
  <c r="X247" i="1"/>
  <c r="V247" i="1"/>
  <c r="T247" i="1"/>
  <c r="R247" i="1"/>
  <c r="P247" i="1"/>
  <c r="N247" i="1"/>
  <c r="L247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D246" i="1"/>
  <c r="AE246" i="1" s="1"/>
  <c r="AC246" i="1"/>
  <c r="AA246" i="1"/>
  <c r="Y246" i="1"/>
  <c r="W246" i="1"/>
  <c r="U246" i="1"/>
  <c r="S246" i="1"/>
  <c r="Q246" i="1"/>
  <c r="N246" i="1"/>
  <c r="DL246" i="1" s="1"/>
  <c r="M246" i="1"/>
  <c r="DL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M245" i="1"/>
  <c r="DL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O244" i="1"/>
  <c r="M244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N243" i="1"/>
  <c r="O243" i="1" s="1"/>
  <c r="M243" i="1"/>
  <c r="DL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M242" i="1"/>
  <c r="DL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M241" i="1"/>
  <c r="DL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L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L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L237" i="1"/>
  <c r="BM237" i="1" s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L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L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J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J234" i="1"/>
  <c r="BH234" i="1"/>
  <c r="BD234" i="1"/>
  <c r="BB234" i="1"/>
  <c r="AZ234" i="1"/>
  <c r="AX234" i="1"/>
  <c r="AV234" i="1"/>
  <c r="AT234" i="1"/>
  <c r="AR234" i="1"/>
  <c r="AP234" i="1"/>
  <c r="AL234" i="1"/>
  <c r="AH234" i="1"/>
  <c r="AF234" i="1"/>
  <c r="AD234" i="1"/>
  <c r="AB234" i="1"/>
  <c r="Z234" i="1"/>
  <c r="X234" i="1"/>
  <c r="V234" i="1"/>
  <c r="T234" i="1"/>
  <c r="R234" i="1"/>
  <c r="P234" i="1"/>
  <c r="L234" i="1"/>
  <c r="DL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R232" i="1"/>
  <c r="DL232" i="1" s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L231" i="1"/>
  <c r="BM231" i="1" s="1"/>
  <c r="BK231" i="1"/>
  <c r="BI231" i="1"/>
  <c r="BG231" i="1"/>
  <c r="BE231" i="1"/>
  <c r="BC231" i="1"/>
  <c r="BA231" i="1"/>
  <c r="AY231" i="1"/>
  <c r="AW231" i="1"/>
  <c r="AU231" i="1"/>
  <c r="AR231" i="1"/>
  <c r="AS231" i="1" s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L230" i="1"/>
  <c r="DK230" i="1"/>
  <c r="DI230" i="1"/>
  <c r="DG230" i="1"/>
  <c r="DE230" i="1"/>
  <c r="DC230" i="1"/>
  <c r="DA230" i="1"/>
  <c r="CY230" i="1"/>
  <c r="CW230" i="1"/>
  <c r="CU230" i="1"/>
  <c r="CS230" i="1"/>
  <c r="CS229" i="1" s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M230" i="1"/>
  <c r="DJ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J229" i="1"/>
  <c r="BH229" i="1"/>
  <c r="BD229" i="1"/>
  <c r="BB229" i="1"/>
  <c r="AZ229" i="1"/>
  <c r="AX229" i="1"/>
  <c r="AV229" i="1"/>
  <c r="AT229" i="1"/>
  <c r="AR229" i="1"/>
  <c r="AP229" i="1"/>
  <c r="AL229" i="1"/>
  <c r="AH229" i="1"/>
  <c r="AF229" i="1"/>
  <c r="AD229" i="1"/>
  <c r="AB229" i="1"/>
  <c r="Z229" i="1"/>
  <c r="X229" i="1"/>
  <c r="V229" i="1"/>
  <c r="T229" i="1"/>
  <c r="R229" i="1"/>
  <c r="P229" i="1"/>
  <c r="N229" i="1"/>
  <c r="L229" i="1"/>
  <c r="DL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P227" i="1"/>
  <c r="AQ227" i="1" s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P226" i="1"/>
  <c r="AQ226" i="1" s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L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M225" i="1"/>
  <c r="DL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M224" i="1"/>
  <c r="DL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J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D222" i="1"/>
  <c r="BB222" i="1"/>
  <c r="AZ222" i="1"/>
  <c r="AX222" i="1"/>
  <c r="AV222" i="1"/>
  <c r="AT222" i="1"/>
  <c r="AR222" i="1"/>
  <c r="AL222" i="1"/>
  <c r="AH222" i="1"/>
  <c r="AF222" i="1"/>
  <c r="AD222" i="1"/>
  <c r="AB222" i="1"/>
  <c r="Z222" i="1"/>
  <c r="X222" i="1"/>
  <c r="V222" i="1"/>
  <c r="T222" i="1"/>
  <c r="R222" i="1"/>
  <c r="P222" i="1"/>
  <c r="N222" i="1"/>
  <c r="L222" i="1"/>
  <c r="DL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L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L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DL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M218" i="1"/>
  <c r="DJ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D217" i="1"/>
  <c r="BB217" i="1"/>
  <c r="AZ217" i="1"/>
  <c r="AX217" i="1"/>
  <c r="AV217" i="1"/>
  <c r="AT217" i="1"/>
  <c r="AR217" i="1"/>
  <c r="AP217" i="1"/>
  <c r="AL217" i="1"/>
  <c r="AH217" i="1"/>
  <c r="AF217" i="1"/>
  <c r="AD217" i="1"/>
  <c r="AB217" i="1"/>
  <c r="Z217" i="1"/>
  <c r="X217" i="1"/>
  <c r="V217" i="1"/>
  <c r="T217" i="1"/>
  <c r="R217" i="1"/>
  <c r="P217" i="1"/>
  <c r="N217" i="1"/>
  <c r="L217" i="1"/>
  <c r="DL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L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L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Y214" i="1"/>
  <c r="W214" i="1"/>
  <c r="U214" i="1"/>
  <c r="S214" i="1"/>
  <c r="Q214" i="1"/>
  <c r="O214" i="1"/>
  <c r="M214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Z213" i="1"/>
  <c r="DL213" i="1" s="1"/>
  <c r="Y213" i="1"/>
  <c r="W213" i="1"/>
  <c r="U213" i="1"/>
  <c r="S213" i="1"/>
  <c r="Q213" i="1"/>
  <c r="O213" i="1"/>
  <c r="M213" i="1"/>
  <c r="DL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M212" i="1"/>
  <c r="DL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L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L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M209" i="1"/>
  <c r="DJ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D208" i="1"/>
  <c r="BB208" i="1"/>
  <c r="AZ208" i="1"/>
  <c r="AX208" i="1"/>
  <c r="AV208" i="1"/>
  <c r="AT208" i="1"/>
  <c r="AR208" i="1"/>
  <c r="AP208" i="1"/>
  <c r="AL208" i="1"/>
  <c r="AH208" i="1"/>
  <c r="AF208" i="1"/>
  <c r="AD208" i="1"/>
  <c r="AB208" i="1"/>
  <c r="X208" i="1"/>
  <c r="V208" i="1"/>
  <c r="T208" i="1"/>
  <c r="R208" i="1"/>
  <c r="P208" i="1"/>
  <c r="N208" i="1"/>
  <c r="L208" i="1"/>
  <c r="DL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DL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L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M205" i="1"/>
  <c r="DL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M204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L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M203" i="1"/>
  <c r="DL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L201" i="1"/>
  <c r="BM201" i="1" s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L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M200" i="1"/>
  <c r="DL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L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M198" i="1"/>
  <c r="DJ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J197" i="1"/>
  <c r="BH197" i="1"/>
  <c r="BD197" i="1"/>
  <c r="BB197" i="1"/>
  <c r="AZ197" i="1"/>
  <c r="AX197" i="1"/>
  <c r="AV197" i="1"/>
  <c r="AT197" i="1"/>
  <c r="AR197" i="1"/>
  <c r="AP197" i="1"/>
  <c r="AL197" i="1"/>
  <c r="AH197" i="1"/>
  <c r="AF197" i="1"/>
  <c r="AD197" i="1"/>
  <c r="AB197" i="1"/>
  <c r="Z197" i="1"/>
  <c r="X197" i="1"/>
  <c r="V197" i="1"/>
  <c r="T197" i="1"/>
  <c r="R197" i="1"/>
  <c r="P197" i="1"/>
  <c r="N197" i="1"/>
  <c r="L197" i="1"/>
  <c r="DL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M196" i="1"/>
  <c r="DL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L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M194" i="1"/>
  <c r="DL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M193" i="1"/>
  <c r="DL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M192" i="1"/>
  <c r="DL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DL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L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L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L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L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L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L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L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L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L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L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L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L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L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L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L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L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L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L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L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L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L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L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L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L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L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P164" i="1"/>
  <c r="AQ164" i="1" s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L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L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L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L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L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L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L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L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L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L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L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L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L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J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D150" i="1"/>
  <c r="BB150" i="1"/>
  <c r="AZ150" i="1"/>
  <c r="AX150" i="1"/>
  <c r="AV150" i="1"/>
  <c r="AT150" i="1"/>
  <c r="AR150" i="1"/>
  <c r="AL150" i="1"/>
  <c r="AH150" i="1"/>
  <c r="AF150" i="1"/>
  <c r="AD150" i="1"/>
  <c r="AB150" i="1"/>
  <c r="Z150" i="1"/>
  <c r="X150" i="1"/>
  <c r="V150" i="1"/>
  <c r="T150" i="1"/>
  <c r="R150" i="1"/>
  <c r="P150" i="1"/>
  <c r="N150" i="1"/>
  <c r="L150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P149" i="1"/>
  <c r="DL149" i="1" s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L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J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D146" i="1"/>
  <c r="BB146" i="1"/>
  <c r="AZ146" i="1"/>
  <c r="AX146" i="1"/>
  <c r="AV146" i="1"/>
  <c r="AT146" i="1"/>
  <c r="AR146" i="1"/>
  <c r="AL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DL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Q145" i="1"/>
  <c r="O145" i="1"/>
  <c r="M145" i="1"/>
  <c r="DL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Q144" i="1"/>
  <c r="O144" i="1"/>
  <c r="M144" i="1"/>
  <c r="DL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Q143" i="1"/>
  <c r="O143" i="1"/>
  <c r="M143" i="1"/>
  <c r="DL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Q142" i="1"/>
  <c r="O142" i="1"/>
  <c r="M142" i="1"/>
  <c r="DL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Q141" i="1"/>
  <c r="O141" i="1"/>
  <c r="M141" i="1"/>
  <c r="DL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38" i="1"/>
  <c r="Q140" i="1"/>
  <c r="O140" i="1"/>
  <c r="M140" i="1"/>
  <c r="DL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Q139" i="1"/>
  <c r="O139" i="1"/>
  <c r="M139" i="1"/>
  <c r="DJ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D138" i="1"/>
  <c r="BB138" i="1"/>
  <c r="AZ138" i="1"/>
  <c r="AX138" i="1"/>
  <c r="AV138" i="1"/>
  <c r="AT138" i="1"/>
  <c r="AR138" i="1"/>
  <c r="AP138" i="1"/>
  <c r="AL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DL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L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L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L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DL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DL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DL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L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DL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X128" i="1"/>
  <c r="BY128" i="1" s="1"/>
  <c r="BW128" i="1"/>
  <c r="BU128" i="1"/>
  <c r="BS128" i="1"/>
  <c r="BQ128" i="1"/>
  <c r="BO128" i="1"/>
  <c r="BL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N128" i="1"/>
  <c r="O128" i="1" s="1"/>
  <c r="M128" i="1"/>
  <c r="DL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DL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J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V125" i="1"/>
  <c r="BT125" i="1"/>
  <c r="BR125" i="1"/>
  <c r="BP125" i="1"/>
  <c r="BN125" i="1"/>
  <c r="BJ125" i="1"/>
  <c r="BH125" i="1"/>
  <c r="BD125" i="1"/>
  <c r="BB125" i="1"/>
  <c r="AZ125" i="1"/>
  <c r="AX125" i="1"/>
  <c r="AV125" i="1"/>
  <c r="AT125" i="1"/>
  <c r="AR125" i="1"/>
  <c r="AP125" i="1"/>
  <c r="AL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L124" i="1"/>
  <c r="BM124" i="1" s="1"/>
  <c r="BK124" i="1"/>
  <c r="BI124" i="1"/>
  <c r="BG124" i="1"/>
  <c r="BE124" i="1"/>
  <c r="BC124" i="1"/>
  <c r="BA124" i="1"/>
  <c r="AY124" i="1"/>
  <c r="AW124" i="1"/>
  <c r="AU124" i="1"/>
  <c r="AS124" i="1"/>
  <c r="AP124" i="1"/>
  <c r="AQ124" i="1" s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N123" i="1"/>
  <c r="O123" i="1" s="1"/>
  <c r="M123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N122" i="1"/>
  <c r="DL122" i="1" s="1"/>
  <c r="M122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N121" i="1"/>
  <c r="DL121" i="1" s="1"/>
  <c r="M121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L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DL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L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L117" i="1"/>
  <c r="BM117" i="1" s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L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DL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DL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DL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L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L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L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L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DJ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J108" i="1"/>
  <c r="BH108" i="1"/>
  <c r="BD108" i="1"/>
  <c r="BB108" i="1"/>
  <c r="AZ108" i="1"/>
  <c r="AX108" i="1"/>
  <c r="AV108" i="1"/>
  <c r="AT108" i="1"/>
  <c r="AR108" i="1"/>
  <c r="AP108" i="1"/>
  <c r="AL108" i="1"/>
  <c r="AH108" i="1"/>
  <c r="AF108" i="1"/>
  <c r="AD108" i="1"/>
  <c r="AB108" i="1"/>
  <c r="Z108" i="1"/>
  <c r="X108" i="1"/>
  <c r="V108" i="1"/>
  <c r="T108" i="1"/>
  <c r="R108" i="1"/>
  <c r="P108" i="1"/>
  <c r="L108" i="1"/>
  <c r="DL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L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Q106" i="1"/>
  <c r="O106" i="1"/>
  <c r="M106" i="1"/>
  <c r="DL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J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D104" i="1"/>
  <c r="BB104" i="1"/>
  <c r="AZ104" i="1"/>
  <c r="AX104" i="1"/>
  <c r="AV104" i="1"/>
  <c r="AT104" i="1"/>
  <c r="AR104" i="1"/>
  <c r="AP104" i="1"/>
  <c r="AL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DL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DL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L100" i="1"/>
  <c r="BM100" i="1" s="1"/>
  <c r="BK100" i="1"/>
  <c r="BI100" i="1"/>
  <c r="BG100" i="1"/>
  <c r="BE100" i="1"/>
  <c r="BC100" i="1"/>
  <c r="BA100" i="1"/>
  <c r="AY100" i="1"/>
  <c r="AW100" i="1"/>
  <c r="AU100" i="1"/>
  <c r="AR100" i="1"/>
  <c r="AS100" i="1" s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N99" i="1"/>
  <c r="DL99" i="1" s="1"/>
  <c r="M99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N98" i="1"/>
  <c r="DL98" i="1" s="1"/>
  <c r="M98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L97" i="1"/>
  <c r="BM97" i="1" s="1"/>
  <c r="BK97" i="1"/>
  <c r="BI97" i="1"/>
  <c r="BG97" i="1"/>
  <c r="BE97" i="1"/>
  <c r="BC97" i="1"/>
  <c r="BA97" i="1"/>
  <c r="AY97" i="1"/>
  <c r="AW97" i="1"/>
  <c r="AU97" i="1"/>
  <c r="AS97" i="1"/>
  <c r="AP97" i="1"/>
  <c r="AP96" i="1" s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J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J96" i="1"/>
  <c r="BH96" i="1"/>
  <c r="BD96" i="1"/>
  <c r="BB96" i="1"/>
  <c r="AZ96" i="1"/>
  <c r="AX96" i="1"/>
  <c r="AV96" i="1"/>
  <c r="AT96" i="1"/>
  <c r="AL96" i="1"/>
  <c r="AH96" i="1"/>
  <c r="AF96" i="1"/>
  <c r="AD96" i="1"/>
  <c r="AB96" i="1"/>
  <c r="Z96" i="1"/>
  <c r="X96" i="1"/>
  <c r="V96" i="1"/>
  <c r="T96" i="1"/>
  <c r="R96" i="1"/>
  <c r="P96" i="1"/>
  <c r="L96" i="1"/>
  <c r="DL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L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X93" i="1"/>
  <c r="DL93" i="1" s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L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DL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DL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L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L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L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L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L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L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L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J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V82" i="1"/>
  <c r="BT82" i="1"/>
  <c r="BR82" i="1"/>
  <c r="BP82" i="1"/>
  <c r="BN82" i="1"/>
  <c r="BL82" i="1"/>
  <c r="BJ82" i="1"/>
  <c r="BH82" i="1"/>
  <c r="BD82" i="1"/>
  <c r="BB82" i="1"/>
  <c r="AZ82" i="1"/>
  <c r="AX82" i="1"/>
  <c r="AV82" i="1"/>
  <c r="AT82" i="1"/>
  <c r="AR82" i="1"/>
  <c r="AP82" i="1"/>
  <c r="AL82" i="1"/>
  <c r="AH82" i="1"/>
  <c r="AF82" i="1"/>
  <c r="AD82" i="1"/>
  <c r="AB82" i="1"/>
  <c r="Z82" i="1"/>
  <c r="X82" i="1"/>
  <c r="V82" i="1"/>
  <c r="T82" i="1"/>
  <c r="R82" i="1"/>
  <c r="P82" i="1"/>
  <c r="N82" i="1"/>
  <c r="L82" i="1"/>
  <c r="DL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L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Q80" i="1"/>
  <c r="O80" i="1"/>
  <c r="M80" i="1"/>
  <c r="DL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L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J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D77" i="1"/>
  <c r="BB77" i="1"/>
  <c r="AZ77" i="1"/>
  <c r="AX77" i="1"/>
  <c r="AV77" i="1"/>
  <c r="AT77" i="1"/>
  <c r="AR77" i="1"/>
  <c r="AP77" i="1"/>
  <c r="AL77" i="1"/>
  <c r="AH77" i="1"/>
  <c r="AF77" i="1"/>
  <c r="AD77" i="1"/>
  <c r="AB77" i="1"/>
  <c r="Z77" i="1"/>
  <c r="X77" i="1"/>
  <c r="V77" i="1"/>
  <c r="T77" i="1"/>
  <c r="R77" i="1"/>
  <c r="P77" i="1"/>
  <c r="N77" i="1"/>
  <c r="L77" i="1"/>
  <c r="DL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Q76" i="1"/>
  <c r="O76" i="1"/>
  <c r="M76" i="1"/>
  <c r="DL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Q75" i="1"/>
  <c r="O75" i="1"/>
  <c r="M75" i="1"/>
  <c r="DL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Q74" i="1"/>
  <c r="O74" i="1"/>
  <c r="M74" i="1"/>
  <c r="DL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Q73" i="1"/>
  <c r="O73" i="1"/>
  <c r="M73" i="1"/>
  <c r="DL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Q72" i="1"/>
  <c r="O72" i="1"/>
  <c r="M72" i="1"/>
  <c r="DL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Q71" i="1"/>
  <c r="O71" i="1"/>
  <c r="M71" i="1"/>
  <c r="DL70" i="1"/>
  <c r="DK70" i="1"/>
  <c r="DK69" i="1" s="1"/>
  <c r="DI70" i="1"/>
  <c r="DG70" i="1"/>
  <c r="DE70" i="1"/>
  <c r="DC70" i="1"/>
  <c r="DC69" i="1" s="1"/>
  <c r="DA70" i="1"/>
  <c r="DA69" i="1" s="1"/>
  <c r="CY70" i="1"/>
  <c r="CW70" i="1"/>
  <c r="CW69" i="1" s="1"/>
  <c r="CU70" i="1"/>
  <c r="CU69" i="1" s="1"/>
  <c r="CS70" i="1"/>
  <c r="CS69" i="1" s="1"/>
  <c r="CQ70" i="1"/>
  <c r="CO70" i="1"/>
  <c r="CM70" i="1"/>
  <c r="CM69" i="1" s="1"/>
  <c r="CK70" i="1"/>
  <c r="CK69" i="1" s="1"/>
  <c r="CI70" i="1"/>
  <c r="CG70" i="1"/>
  <c r="CG69" i="1" s="1"/>
  <c r="CE70" i="1"/>
  <c r="CE69" i="1" s="1"/>
  <c r="CC70" i="1"/>
  <c r="CC69" i="1" s="1"/>
  <c r="CA70" i="1"/>
  <c r="BY70" i="1"/>
  <c r="BW70" i="1"/>
  <c r="BW69" i="1" s="1"/>
  <c r="BU70" i="1"/>
  <c r="BU69" i="1" s="1"/>
  <c r="BS70" i="1"/>
  <c r="BQ70" i="1"/>
  <c r="BQ69" i="1" s="1"/>
  <c r="BO70" i="1"/>
  <c r="BO69" i="1" s="1"/>
  <c r="BM70" i="1"/>
  <c r="BM69" i="1" s="1"/>
  <c r="BK70" i="1"/>
  <c r="BI70" i="1"/>
  <c r="BG70" i="1"/>
  <c r="BG69" i="1" s="1"/>
  <c r="BE70" i="1"/>
  <c r="BC70" i="1"/>
  <c r="BC69" i="1" s="1"/>
  <c r="BA70" i="1"/>
  <c r="AY70" i="1"/>
  <c r="AY69" i="1" s="1"/>
  <c r="AW70" i="1"/>
  <c r="AU70" i="1"/>
  <c r="AS70" i="1"/>
  <c r="AQ70" i="1"/>
  <c r="AO70" i="1"/>
  <c r="AM70" i="1"/>
  <c r="AM69" i="1" s="1"/>
  <c r="AK70" i="1"/>
  <c r="AI70" i="1"/>
  <c r="AG70" i="1"/>
  <c r="AE70" i="1"/>
  <c r="AE69" i="1" s="1"/>
  <c r="AC70" i="1"/>
  <c r="AA70" i="1"/>
  <c r="Y70" i="1"/>
  <c r="W70" i="1"/>
  <c r="U70" i="1"/>
  <c r="Q70" i="1"/>
  <c r="O70" i="1"/>
  <c r="O69" i="1" s="1"/>
  <c r="M70" i="1"/>
  <c r="DJ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D69" i="1"/>
  <c r="BB69" i="1"/>
  <c r="AZ69" i="1"/>
  <c r="AX69" i="1"/>
  <c r="AV69" i="1"/>
  <c r="AT69" i="1"/>
  <c r="AR69" i="1"/>
  <c r="AP69" i="1"/>
  <c r="AL69" i="1"/>
  <c r="AH69" i="1"/>
  <c r="AF69" i="1"/>
  <c r="AD69" i="1"/>
  <c r="AB69" i="1"/>
  <c r="Z69" i="1"/>
  <c r="X69" i="1"/>
  <c r="V69" i="1"/>
  <c r="T69" i="1"/>
  <c r="R69" i="1"/>
  <c r="P69" i="1"/>
  <c r="N69" i="1"/>
  <c r="L69" i="1"/>
  <c r="DL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Q68" i="1"/>
  <c r="O68" i="1"/>
  <c r="M68" i="1"/>
  <c r="DL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Q67" i="1"/>
  <c r="O67" i="1"/>
  <c r="M67" i="1"/>
  <c r="DL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Q66" i="1"/>
  <c r="O66" i="1"/>
  <c r="M66" i="1"/>
  <c r="DL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S58" i="1" s="1"/>
  <c r="Q65" i="1"/>
  <c r="O65" i="1"/>
  <c r="M65" i="1"/>
  <c r="DL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Q64" i="1"/>
  <c r="O64" i="1"/>
  <c r="M64" i="1"/>
  <c r="DL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Q63" i="1"/>
  <c r="O63" i="1"/>
  <c r="M63" i="1"/>
  <c r="DL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Q62" i="1"/>
  <c r="O62" i="1"/>
  <c r="M62" i="1"/>
  <c r="DL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Q61" i="1"/>
  <c r="O61" i="1"/>
  <c r="M61" i="1"/>
  <c r="DL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Q60" i="1"/>
  <c r="O60" i="1"/>
  <c r="M60" i="1"/>
  <c r="DL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Q59" i="1"/>
  <c r="O59" i="1"/>
  <c r="M59" i="1"/>
  <c r="DJ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D58" i="1"/>
  <c r="BB58" i="1"/>
  <c r="AZ58" i="1"/>
  <c r="AX58" i="1"/>
  <c r="AV58" i="1"/>
  <c r="AT58" i="1"/>
  <c r="AR58" i="1"/>
  <c r="AP58" i="1"/>
  <c r="AL58" i="1"/>
  <c r="AH58" i="1"/>
  <c r="AF58" i="1"/>
  <c r="AD58" i="1"/>
  <c r="AB58" i="1"/>
  <c r="Z58" i="1"/>
  <c r="X58" i="1"/>
  <c r="V58" i="1"/>
  <c r="T58" i="1"/>
  <c r="R58" i="1"/>
  <c r="P58" i="1"/>
  <c r="N58" i="1"/>
  <c r="L58" i="1"/>
  <c r="DL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L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L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J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D54" i="1"/>
  <c r="BB54" i="1"/>
  <c r="AZ54" i="1"/>
  <c r="AX54" i="1"/>
  <c r="AV54" i="1"/>
  <c r="AT54" i="1"/>
  <c r="AR54" i="1"/>
  <c r="AP54" i="1"/>
  <c r="AL54" i="1"/>
  <c r="AH54" i="1"/>
  <c r="AF54" i="1"/>
  <c r="AD54" i="1"/>
  <c r="AB54" i="1"/>
  <c r="Z54" i="1"/>
  <c r="X54" i="1"/>
  <c r="V54" i="1"/>
  <c r="T54" i="1"/>
  <c r="R54" i="1"/>
  <c r="P54" i="1"/>
  <c r="N54" i="1"/>
  <c r="L54" i="1"/>
  <c r="DL53" i="1"/>
  <c r="DL52" i="1" s="1"/>
  <c r="DK53" i="1"/>
  <c r="DK52" i="1" s="1"/>
  <c r="DI53" i="1"/>
  <c r="DI52" i="1" s="1"/>
  <c r="DG53" i="1"/>
  <c r="DG52" i="1" s="1"/>
  <c r="DE53" i="1"/>
  <c r="DE52" i="1" s="1"/>
  <c r="DC53" i="1"/>
  <c r="DC52" i="1" s="1"/>
  <c r="DA53" i="1"/>
  <c r="DA52" i="1" s="1"/>
  <c r="CY53" i="1"/>
  <c r="CY52" i="1" s="1"/>
  <c r="CW53" i="1"/>
  <c r="CW52" i="1" s="1"/>
  <c r="CU53" i="1"/>
  <c r="CU52" i="1" s="1"/>
  <c r="CS53" i="1"/>
  <c r="CS52" i="1" s="1"/>
  <c r="CQ53" i="1"/>
  <c r="CQ52" i="1" s="1"/>
  <c r="CO53" i="1"/>
  <c r="CO52" i="1" s="1"/>
  <c r="CM53" i="1"/>
  <c r="CM52" i="1" s="1"/>
  <c r="CK53" i="1"/>
  <c r="CK52" i="1" s="1"/>
  <c r="CI53" i="1"/>
  <c r="CI52" i="1" s="1"/>
  <c r="CG53" i="1"/>
  <c r="CG52" i="1" s="1"/>
  <c r="CE53" i="1"/>
  <c r="CE52" i="1" s="1"/>
  <c r="CC53" i="1"/>
  <c r="CC52" i="1" s="1"/>
  <c r="CA53" i="1"/>
  <c r="CA52" i="1" s="1"/>
  <c r="BY53" i="1"/>
  <c r="BY52" i="1" s="1"/>
  <c r="BW53" i="1"/>
  <c r="BW52" i="1" s="1"/>
  <c r="BU53" i="1"/>
  <c r="BU52" i="1" s="1"/>
  <c r="BS53" i="1"/>
  <c r="BS52" i="1" s="1"/>
  <c r="BQ53" i="1"/>
  <c r="BQ52" i="1" s="1"/>
  <c r="BO53" i="1"/>
  <c r="BO52" i="1" s="1"/>
  <c r="BM53" i="1"/>
  <c r="BM52" i="1" s="1"/>
  <c r="BK53" i="1"/>
  <c r="BK52" i="1" s="1"/>
  <c r="BI53" i="1"/>
  <c r="BI52" i="1" s="1"/>
  <c r="BG53" i="1"/>
  <c r="BG52" i="1" s="1"/>
  <c r="BE53" i="1"/>
  <c r="BE52" i="1" s="1"/>
  <c r="BC53" i="1"/>
  <c r="BC52" i="1" s="1"/>
  <c r="BA53" i="1"/>
  <c r="BA52" i="1" s="1"/>
  <c r="AY53" i="1"/>
  <c r="AY52" i="1" s="1"/>
  <c r="AW53" i="1"/>
  <c r="AW52" i="1" s="1"/>
  <c r="AU53" i="1"/>
  <c r="AU52" i="1" s="1"/>
  <c r="AS53" i="1"/>
  <c r="AS52" i="1" s="1"/>
  <c r="AQ53" i="1"/>
  <c r="AQ52" i="1" s="1"/>
  <c r="AO53" i="1"/>
  <c r="AO52" i="1" s="1"/>
  <c r="AM53" i="1"/>
  <c r="AM52" i="1" s="1"/>
  <c r="AK53" i="1"/>
  <c r="AK52" i="1" s="1"/>
  <c r="AI53" i="1"/>
  <c r="AI52" i="1" s="1"/>
  <c r="AG53" i="1"/>
  <c r="AG52" i="1" s="1"/>
  <c r="AE53" i="1"/>
  <c r="AE52" i="1" s="1"/>
  <c r="AC53" i="1"/>
  <c r="AC52" i="1" s="1"/>
  <c r="AA53" i="1"/>
  <c r="AA52" i="1" s="1"/>
  <c r="Y53" i="1"/>
  <c r="Y52" i="1" s="1"/>
  <c r="W53" i="1"/>
  <c r="W52" i="1" s="1"/>
  <c r="U53" i="1"/>
  <c r="U52" i="1" s="1"/>
  <c r="S52" i="1"/>
  <c r="Q53" i="1"/>
  <c r="Q52" i="1" s="1"/>
  <c r="O53" i="1"/>
  <c r="O52" i="1" s="1"/>
  <c r="M53" i="1"/>
  <c r="DJ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D52" i="1"/>
  <c r="BB52" i="1"/>
  <c r="AZ52" i="1"/>
  <c r="AX52" i="1"/>
  <c r="AV52" i="1"/>
  <c r="AT52" i="1"/>
  <c r="AR52" i="1"/>
  <c r="AP52" i="1"/>
  <c r="AL52" i="1"/>
  <c r="AH52" i="1"/>
  <c r="AF52" i="1"/>
  <c r="AD52" i="1"/>
  <c r="AB52" i="1"/>
  <c r="Z52" i="1"/>
  <c r="X52" i="1"/>
  <c r="V52" i="1"/>
  <c r="T52" i="1"/>
  <c r="R52" i="1"/>
  <c r="P52" i="1"/>
  <c r="N52" i="1"/>
  <c r="L52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L51" i="1"/>
  <c r="BL48" i="1" s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X50" i="1"/>
  <c r="DL50" i="1" s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L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M49" i="1"/>
  <c r="DJ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V48" i="1"/>
  <c r="BT48" i="1"/>
  <c r="BR48" i="1"/>
  <c r="BP48" i="1"/>
  <c r="BN48" i="1"/>
  <c r="BJ48" i="1"/>
  <c r="BH48" i="1"/>
  <c r="BD48" i="1"/>
  <c r="BB48" i="1"/>
  <c r="AZ48" i="1"/>
  <c r="AX48" i="1"/>
  <c r="AV48" i="1"/>
  <c r="AT48" i="1"/>
  <c r="AR48" i="1"/>
  <c r="AP48" i="1"/>
  <c r="AL48" i="1"/>
  <c r="AH48" i="1"/>
  <c r="AF48" i="1"/>
  <c r="AD48" i="1"/>
  <c r="AB48" i="1"/>
  <c r="Z48" i="1"/>
  <c r="X48" i="1"/>
  <c r="V48" i="1"/>
  <c r="T48" i="1"/>
  <c r="R48" i="1"/>
  <c r="P48" i="1"/>
  <c r="N48" i="1"/>
  <c r="L48" i="1"/>
  <c r="DL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DL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L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L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R43" i="1"/>
  <c r="DL43" i="1" s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DJ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D42" i="1"/>
  <c r="BB42" i="1"/>
  <c r="AZ42" i="1"/>
  <c r="AX42" i="1"/>
  <c r="AV42" i="1"/>
  <c r="AT42" i="1"/>
  <c r="AP42" i="1"/>
  <c r="AL42" i="1"/>
  <c r="AH42" i="1"/>
  <c r="AF42" i="1"/>
  <c r="AD42" i="1"/>
  <c r="AB42" i="1"/>
  <c r="Z42" i="1"/>
  <c r="X42" i="1"/>
  <c r="V42" i="1"/>
  <c r="T42" i="1"/>
  <c r="R42" i="1"/>
  <c r="P42" i="1"/>
  <c r="N42" i="1"/>
  <c r="L42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L41" i="1"/>
  <c r="BK41" i="1"/>
  <c r="BI41" i="1"/>
  <c r="BG41" i="1"/>
  <c r="BE41" i="1"/>
  <c r="BC41" i="1"/>
  <c r="BA41" i="1"/>
  <c r="AY41" i="1"/>
  <c r="AW41" i="1"/>
  <c r="AU41" i="1"/>
  <c r="AR41" i="1"/>
  <c r="AS41" i="1" s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L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L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L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DL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J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D35" i="1"/>
  <c r="BB35" i="1"/>
  <c r="AZ35" i="1"/>
  <c r="AX35" i="1"/>
  <c r="AV35" i="1"/>
  <c r="AT35" i="1"/>
  <c r="AP35" i="1"/>
  <c r="AL35" i="1"/>
  <c r="AH35" i="1"/>
  <c r="AF35" i="1"/>
  <c r="AD35" i="1"/>
  <c r="AB35" i="1"/>
  <c r="Z35" i="1"/>
  <c r="X35" i="1"/>
  <c r="V35" i="1"/>
  <c r="T35" i="1"/>
  <c r="R35" i="1"/>
  <c r="P35" i="1"/>
  <c r="N35" i="1"/>
  <c r="L35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L34" i="1"/>
  <c r="BM34" i="1" s="1"/>
  <c r="BK34" i="1"/>
  <c r="BI34" i="1"/>
  <c r="BG34" i="1"/>
  <c r="BE34" i="1"/>
  <c r="BC34" i="1"/>
  <c r="BA34" i="1"/>
  <c r="AY34" i="1"/>
  <c r="AW34" i="1"/>
  <c r="AU34" i="1"/>
  <c r="AR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L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J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J32" i="1"/>
  <c r="BH32" i="1"/>
  <c r="BD32" i="1"/>
  <c r="BB32" i="1"/>
  <c r="AZ32" i="1"/>
  <c r="AX32" i="1"/>
  <c r="AV32" i="1"/>
  <c r="AT32" i="1"/>
  <c r="AP32" i="1"/>
  <c r="AL32" i="1"/>
  <c r="AH32" i="1"/>
  <c r="AF32" i="1"/>
  <c r="AD32" i="1"/>
  <c r="AB32" i="1"/>
  <c r="Z32" i="1"/>
  <c r="X32" i="1"/>
  <c r="V32" i="1"/>
  <c r="T32" i="1"/>
  <c r="R32" i="1"/>
  <c r="P32" i="1"/>
  <c r="N32" i="1"/>
  <c r="L32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P31" i="1"/>
  <c r="AQ31" i="1" s="1"/>
  <c r="AO31" i="1"/>
  <c r="AM31" i="1"/>
  <c r="AK31" i="1"/>
  <c r="AI31" i="1"/>
  <c r="AG31" i="1"/>
  <c r="AE31" i="1"/>
  <c r="AC31" i="1"/>
  <c r="AA31" i="1"/>
  <c r="Y31" i="1"/>
  <c r="W31" i="1"/>
  <c r="U31" i="1"/>
  <c r="Q31" i="1"/>
  <c r="O31" i="1"/>
  <c r="M31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P30" i="1"/>
  <c r="AQ30" i="1" s="1"/>
  <c r="AO30" i="1"/>
  <c r="AM30" i="1"/>
  <c r="AK30" i="1"/>
  <c r="AI30" i="1"/>
  <c r="AG30" i="1"/>
  <c r="AE30" i="1"/>
  <c r="AC30" i="1"/>
  <c r="AA30" i="1"/>
  <c r="Y30" i="1"/>
  <c r="W30" i="1"/>
  <c r="U30" i="1"/>
  <c r="Q30" i="1"/>
  <c r="O30" i="1"/>
  <c r="M30" i="1"/>
  <c r="DL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Q29" i="1"/>
  <c r="O29" i="1"/>
  <c r="M29" i="1"/>
  <c r="DL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Q28" i="1"/>
  <c r="O28" i="1"/>
  <c r="M28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P27" i="1"/>
  <c r="AQ27" i="1" s="1"/>
  <c r="AO27" i="1"/>
  <c r="AM27" i="1"/>
  <c r="AK27" i="1"/>
  <c r="AI27" i="1"/>
  <c r="AG27" i="1"/>
  <c r="AE27" i="1"/>
  <c r="AC27" i="1"/>
  <c r="AA27" i="1"/>
  <c r="Y27" i="1"/>
  <c r="W27" i="1"/>
  <c r="U27" i="1"/>
  <c r="Q27" i="1"/>
  <c r="O27" i="1"/>
  <c r="M27" i="1"/>
  <c r="DL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Q26" i="1"/>
  <c r="O26" i="1"/>
  <c r="M26" i="1"/>
  <c r="DL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Q25" i="1"/>
  <c r="O25" i="1"/>
  <c r="M25" i="1"/>
  <c r="DL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Q24" i="1"/>
  <c r="O24" i="1"/>
  <c r="M24" i="1"/>
  <c r="DL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Q23" i="1"/>
  <c r="O23" i="1"/>
  <c r="M23" i="1"/>
  <c r="DL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Q22" i="1"/>
  <c r="O22" i="1"/>
  <c r="M22" i="1"/>
  <c r="DL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Q21" i="1"/>
  <c r="O21" i="1"/>
  <c r="M21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L20" i="1"/>
  <c r="BL18" i="1" s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Q20" i="1"/>
  <c r="O20" i="1"/>
  <c r="M20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X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Q19" i="1"/>
  <c r="O19" i="1"/>
  <c r="M19" i="1"/>
  <c r="DJ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V18" i="1"/>
  <c r="BT18" i="1"/>
  <c r="BR18" i="1"/>
  <c r="BP18" i="1"/>
  <c r="BN18" i="1"/>
  <c r="BJ18" i="1"/>
  <c r="BH18" i="1"/>
  <c r="BD18" i="1"/>
  <c r="BB18" i="1"/>
  <c r="AZ18" i="1"/>
  <c r="AX18" i="1"/>
  <c r="AV18" i="1"/>
  <c r="AT18" i="1"/>
  <c r="AR18" i="1"/>
  <c r="AL18" i="1"/>
  <c r="AH18" i="1"/>
  <c r="AF18" i="1"/>
  <c r="AD18" i="1"/>
  <c r="AB18" i="1"/>
  <c r="Z18" i="1"/>
  <c r="X18" i="1"/>
  <c r="V18" i="1"/>
  <c r="T18" i="1"/>
  <c r="R18" i="1"/>
  <c r="P18" i="1"/>
  <c r="N18" i="1"/>
  <c r="L18" i="1"/>
  <c r="DK17" i="1"/>
  <c r="DI17" i="1"/>
  <c r="DI16" i="1" s="1"/>
  <c r="DG17" i="1"/>
  <c r="DG16" i="1" s="1"/>
  <c r="DE17" i="1"/>
  <c r="DE16" i="1" s="1"/>
  <c r="DC17" i="1"/>
  <c r="DC16" i="1" s="1"/>
  <c r="DA17" i="1"/>
  <c r="DA16" i="1" s="1"/>
  <c r="CY17" i="1"/>
  <c r="CY16" i="1" s="1"/>
  <c r="CW17" i="1"/>
  <c r="CW16" i="1" s="1"/>
  <c r="CU17" i="1"/>
  <c r="CU16" i="1" s="1"/>
  <c r="CS17" i="1"/>
  <c r="CS16" i="1" s="1"/>
  <c r="CQ17" i="1"/>
  <c r="CQ16" i="1" s="1"/>
  <c r="CO17" i="1"/>
  <c r="CO16" i="1" s="1"/>
  <c r="CM17" i="1"/>
  <c r="CM16" i="1" s="1"/>
  <c r="CK17" i="1"/>
  <c r="CK16" i="1" s="1"/>
  <c r="CI17" i="1"/>
  <c r="CI16" i="1" s="1"/>
  <c r="CG17" i="1"/>
  <c r="CG16" i="1" s="1"/>
  <c r="CE17" i="1"/>
  <c r="CE16" i="1" s="1"/>
  <c r="CC17" i="1"/>
  <c r="CC16" i="1" s="1"/>
  <c r="CA17" i="1"/>
  <c r="CA16" i="1" s="1"/>
  <c r="BX17" i="1"/>
  <c r="DL17" i="1" s="1"/>
  <c r="DL16" i="1" s="1"/>
  <c r="BW17" i="1"/>
  <c r="BW16" i="1" s="1"/>
  <c r="BU17" i="1"/>
  <c r="BU16" i="1" s="1"/>
  <c r="BS17" i="1"/>
  <c r="BS16" i="1" s="1"/>
  <c r="BQ17" i="1"/>
  <c r="BQ16" i="1" s="1"/>
  <c r="BO17" i="1"/>
  <c r="BO16" i="1" s="1"/>
  <c r="BM17" i="1"/>
  <c r="BM16" i="1" s="1"/>
  <c r="BK17" i="1"/>
  <c r="BK16" i="1" s="1"/>
  <c r="BI17" i="1"/>
  <c r="BI16" i="1" s="1"/>
  <c r="BG17" i="1"/>
  <c r="BG16" i="1" s="1"/>
  <c r="BE17" i="1"/>
  <c r="BE16" i="1" s="1"/>
  <c r="BC17" i="1"/>
  <c r="BC16" i="1" s="1"/>
  <c r="BA17" i="1"/>
  <c r="BA16" i="1" s="1"/>
  <c r="AY17" i="1"/>
  <c r="AY16" i="1" s="1"/>
  <c r="AW17" i="1"/>
  <c r="AW16" i="1" s="1"/>
  <c r="AU17" i="1"/>
  <c r="AU16" i="1" s="1"/>
  <c r="AS17" i="1"/>
  <c r="AS16" i="1" s="1"/>
  <c r="AQ17" i="1"/>
  <c r="AQ16" i="1" s="1"/>
  <c r="AO17" i="1"/>
  <c r="AO16" i="1" s="1"/>
  <c r="AM17" i="1"/>
  <c r="AM16" i="1" s="1"/>
  <c r="AK17" i="1"/>
  <c r="AK16" i="1" s="1"/>
  <c r="AI17" i="1"/>
  <c r="AI16" i="1" s="1"/>
  <c r="AG17" i="1"/>
  <c r="AG16" i="1" s="1"/>
  <c r="AE17" i="1"/>
  <c r="AE16" i="1" s="1"/>
  <c r="AC17" i="1"/>
  <c r="AC16" i="1" s="1"/>
  <c r="AA17" i="1"/>
  <c r="AA16" i="1" s="1"/>
  <c r="Y17" i="1"/>
  <c r="Y16" i="1" s="1"/>
  <c r="W17" i="1"/>
  <c r="W16" i="1" s="1"/>
  <c r="U17" i="1"/>
  <c r="U16" i="1" s="1"/>
  <c r="S17" i="1"/>
  <c r="S16" i="1" s="1"/>
  <c r="Q17" i="1"/>
  <c r="Q16" i="1" s="1"/>
  <c r="O17" i="1"/>
  <c r="O16" i="1" s="1"/>
  <c r="M17" i="1"/>
  <c r="M16" i="1" s="1"/>
  <c r="DK16" i="1"/>
  <c r="DJ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V16" i="1"/>
  <c r="BT16" i="1"/>
  <c r="BR16" i="1"/>
  <c r="BP16" i="1"/>
  <c r="BN16" i="1"/>
  <c r="BL16" i="1"/>
  <c r="BJ16" i="1"/>
  <c r="BH16" i="1"/>
  <c r="BD16" i="1"/>
  <c r="BB16" i="1"/>
  <c r="AZ16" i="1"/>
  <c r="AX16" i="1"/>
  <c r="AV16" i="1"/>
  <c r="AT16" i="1"/>
  <c r="AR16" i="1"/>
  <c r="AP16" i="1"/>
  <c r="AL16" i="1"/>
  <c r="AH16" i="1"/>
  <c r="AF16" i="1"/>
  <c r="AD16" i="1"/>
  <c r="AB16" i="1"/>
  <c r="Z16" i="1"/>
  <c r="X16" i="1"/>
  <c r="V16" i="1"/>
  <c r="T16" i="1"/>
  <c r="R16" i="1"/>
  <c r="P16" i="1"/>
  <c r="N16" i="1"/>
  <c r="L16" i="1"/>
  <c r="DL9" i="1"/>
  <c r="BL96" i="1" l="1"/>
  <c r="BL108" i="1"/>
  <c r="O121" i="1"/>
  <c r="AP18" i="1"/>
  <c r="CE229" i="1"/>
  <c r="AR96" i="1"/>
  <c r="AK320" i="1"/>
  <c r="N96" i="1"/>
  <c r="AP150" i="1"/>
  <c r="AQ292" i="1"/>
  <c r="BM342" i="1"/>
  <c r="DL34" i="1"/>
  <c r="AR35" i="1"/>
  <c r="W264" i="1"/>
  <c r="AM264" i="1"/>
  <c r="BC264" i="1"/>
  <c r="AM376" i="1"/>
  <c r="CQ42" i="1"/>
  <c r="BA32" i="1"/>
  <c r="DI138" i="1"/>
  <c r="DL41" i="1"/>
  <c r="DL164" i="1"/>
  <c r="DL150" i="1" s="1"/>
  <c r="DK146" i="1"/>
  <c r="DL274" i="1"/>
  <c r="CG35" i="1"/>
  <c r="O99" i="1"/>
  <c r="DL288" i="1"/>
  <c r="DI376" i="1"/>
  <c r="BF399" i="1"/>
  <c r="DL227" i="1"/>
  <c r="BM279" i="1"/>
  <c r="BS125" i="1"/>
  <c r="CU125" i="1"/>
  <c r="CY222" i="1"/>
  <c r="BQ348" i="1"/>
  <c r="U354" i="1"/>
  <c r="DG18" i="1"/>
  <c r="AW42" i="1"/>
  <c r="BK42" i="1"/>
  <c r="BG48" i="1"/>
  <c r="BO48" i="1"/>
  <c r="BW48" i="1"/>
  <c r="CE48" i="1"/>
  <c r="CM48" i="1"/>
  <c r="CU48" i="1"/>
  <c r="DC48" i="1"/>
  <c r="DK48" i="1"/>
  <c r="DM389" i="1"/>
  <c r="BM208" i="1"/>
  <c r="BI217" i="1"/>
  <c r="BY229" i="1"/>
  <c r="CN397" i="1"/>
  <c r="CV397" i="1"/>
  <c r="Y32" i="1"/>
  <c r="AG32" i="1"/>
  <c r="AW32" i="1"/>
  <c r="BE32" i="1"/>
  <c r="DA339" i="1"/>
  <c r="BQ35" i="1"/>
  <c r="AA35" i="1"/>
  <c r="AQ35" i="1"/>
  <c r="DI35" i="1"/>
  <c r="W58" i="1"/>
  <c r="AM58" i="1"/>
  <c r="BC58" i="1"/>
  <c r="CU104" i="1"/>
  <c r="BQ138" i="1"/>
  <c r="BE229" i="1"/>
  <c r="AI320" i="1"/>
  <c r="BQ32" i="1"/>
  <c r="BY32" i="1"/>
  <c r="CO32" i="1"/>
  <c r="CW32" i="1"/>
  <c r="DE32" i="1"/>
  <c r="AS104" i="1"/>
  <c r="CA222" i="1"/>
  <c r="AY234" i="1"/>
  <c r="BO234" i="1"/>
  <c r="BW234" i="1"/>
  <c r="AE249" i="1"/>
  <c r="CK364" i="1"/>
  <c r="DA364" i="1"/>
  <c r="U376" i="1"/>
  <c r="AI376" i="1"/>
  <c r="DC376" i="1"/>
  <c r="AO32" i="1"/>
  <c r="DF397" i="1"/>
  <c r="BN397" i="1"/>
  <c r="CL397" i="1"/>
  <c r="CO18" i="1"/>
  <c r="CW18" i="1"/>
  <c r="CA18" i="1"/>
  <c r="CA42" i="1"/>
  <c r="DG42" i="1"/>
  <c r="BA42" i="1"/>
  <c r="BM54" i="1"/>
  <c r="BU54" i="1"/>
  <c r="CC54" i="1"/>
  <c r="CK54" i="1"/>
  <c r="CS54" i="1"/>
  <c r="DA54" i="1"/>
  <c r="Q138" i="1"/>
  <c r="DM144" i="1"/>
  <c r="Y146" i="1"/>
  <c r="AO146" i="1"/>
  <c r="AA150" i="1"/>
  <c r="AQ150" i="1"/>
  <c r="BG150" i="1"/>
  <c r="BW150" i="1"/>
  <c r="CE150" i="1"/>
  <c r="CM150" i="1"/>
  <c r="CU150" i="1"/>
  <c r="M348" i="1"/>
  <c r="AC348" i="1"/>
  <c r="AS348" i="1"/>
  <c r="BY348" i="1"/>
  <c r="DK348" i="1"/>
  <c r="AO348" i="1"/>
  <c r="AQ376" i="1"/>
  <c r="BG376" i="1"/>
  <c r="BW376" i="1"/>
  <c r="CM376" i="1"/>
  <c r="AY42" i="1"/>
  <c r="BG42" i="1"/>
  <c r="AY58" i="1"/>
  <c r="AK96" i="1"/>
  <c r="AC146" i="1"/>
  <c r="AS146" i="1"/>
  <c r="W150" i="1"/>
  <c r="Q229" i="1"/>
  <c r="Y229" i="1"/>
  <c r="AW229" i="1"/>
  <c r="BU229" i="1"/>
  <c r="DA229" i="1"/>
  <c r="BU364" i="1"/>
  <c r="CC364" i="1"/>
  <c r="CS364" i="1"/>
  <c r="BA376" i="1"/>
  <c r="BZ397" i="1"/>
  <c r="CJ397" i="1"/>
  <c r="CZ397" i="1"/>
  <c r="DK32" i="1"/>
  <c r="Q35" i="1"/>
  <c r="Y35" i="1"/>
  <c r="AG35" i="1"/>
  <c r="AO35" i="1"/>
  <c r="AW35" i="1"/>
  <c r="BE35" i="1"/>
  <c r="BU35" i="1"/>
  <c r="CC35" i="1"/>
  <c r="CK35" i="1"/>
  <c r="CS35" i="1"/>
  <c r="DA35" i="1"/>
  <c r="DM37" i="1"/>
  <c r="W35" i="1"/>
  <c r="AE35" i="1"/>
  <c r="AM35" i="1"/>
  <c r="AU35" i="1"/>
  <c r="BC35" i="1"/>
  <c r="M42" i="1"/>
  <c r="U42" i="1"/>
  <c r="AC42" i="1"/>
  <c r="DL42" i="1"/>
  <c r="M104" i="1"/>
  <c r="Y138" i="1"/>
  <c r="W138" i="1"/>
  <c r="AE138" i="1"/>
  <c r="AM138" i="1"/>
  <c r="AU138" i="1"/>
  <c r="BC138" i="1"/>
  <c r="BK138" i="1"/>
  <c r="BS138" i="1"/>
  <c r="CA138" i="1"/>
  <c r="CI138" i="1"/>
  <c r="CQ138" i="1"/>
  <c r="CY138" i="1"/>
  <c r="DG138" i="1"/>
  <c r="BY217" i="1"/>
  <c r="AS284" i="1"/>
  <c r="DM296" i="1"/>
  <c r="CM300" i="1"/>
  <c r="CS18" i="1"/>
  <c r="BT397" i="1"/>
  <c r="CP397" i="1"/>
  <c r="W32" i="1"/>
  <c r="AE32" i="1"/>
  <c r="AM32" i="1"/>
  <c r="AU32" i="1"/>
  <c r="BC32" i="1"/>
  <c r="BK32" i="1"/>
  <c r="BS32" i="1"/>
  <c r="CA32" i="1"/>
  <c r="CI32" i="1"/>
  <c r="CQ32" i="1"/>
  <c r="CY32" i="1"/>
  <c r="DG32" i="1"/>
  <c r="CW35" i="1"/>
  <c r="AK42" i="1"/>
  <c r="M35" i="1"/>
  <c r="U35" i="1"/>
  <c r="AC35" i="1"/>
  <c r="AK35" i="1"/>
  <c r="AS35" i="1"/>
  <c r="BA35" i="1"/>
  <c r="BY35" i="1"/>
  <c r="CO35" i="1"/>
  <c r="DE35" i="1"/>
  <c r="BJ397" i="1"/>
  <c r="BG18" i="1"/>
  <c r="BO18" i="1"/>
  <c r="BW18" i="1"/>
  <c r="Q32" i="1"/>
  <c r="DI32" i="1"/>
  <c r="S35" i="1"/>
  <c r="AI35" i="1"/>
  <c r="AY35" i="1"/>
  <c r="Q42" i="1"/>
  <c r="Y42" i="1"/>
  <c r="AG42" i="1"/>
  <c r="AO42" i="1"/>
  <c r="CG138" i="1"/>
  <c r="AY138" i="1"/>
  <c r="AI138" i="1"/>
  <c r="BE146" i="1"/>
  <c r="BO197" i="1"/>
  <c r="CU197" i="1"/>
  <c r="CO217" i="1"/>
  <c r="DE217" i="1"/>
  <c r="S217" i="1"/>
  <c r="AY222" i="1"/>
  <c r="AS234" i="1"/>
  <c r="AO234" i="1"/>
  <c r="CK249" i="1"/>
  <c r="S264" i="1"/>
  <c r="AI264" i="1"/>
  <c r="AY264" i="1"/>
  <c r="BG264" i="1"/>
  <c r="BO264" i="1"/>
  <c r="BW264" i="1"/>
  <c r="CE264" i="1"/>
  <c r="CM264" i="1"/>
  <c r="CU264" i="1"/>
  <c r="DC264" i="1"/>
  <c r="M339" i="1"/>
  <c r="U339" i="1"/>
  <c r="AC339" i="1"/>
  <c r="AK339" i="1"/>
  <c r="AS339" i="1"/>
  <c r="BA339" i="1"/>
  <c r="BQ339" i="1"/>
  <c r="BY339" i="1"/>
  <c r="CG339" i="1"/>
  <c r="CO339" i="1"/>
  <c r="CW339" i="1"/>
  <c r="DE339" i="1"/>
  <c r="DK339" i="1"/>
  <c r="BU339" i="1"/>
  <c r="CK339" i="1"/>
  <c r="Q339" i="1"/>
  <c r="Y339" i="1"/>
  <c r="AG339" i="1"/>
  <c r="AO339" i="1"/>
  <c r="AW339" i="1"/>
  <c r="BE339" i="1"/>
  <c r="DM345" i="1"/>
  <c r="Q348" i="1"/>
  <c r="Y348" i="1"/>
  <c r="AG348" i="1"/>
  <c r="AW348" i="1"/>
  <c r="BE348" i="1"/>
  <c r="BM348" i="1"/>
  <c r="BU348" i="1"/>
  <c r="CC348" i="1"/>
  <c r="CK348" i="1"/>
  <c r="CS348" i="1"/>
  <c r="DA348" i="1"/>
  <c r="DI348" i="1"/>
  <c r="DM350" i="1"/>
  <c r="CW348" i="1"/>
  <c r="CQ376" i="1"/>
  <c r="DG376" i="1"/>
  <c r="BE42" i="1"/>
  <c r="AU42" i="1"/>
  <c r="BC42" i="1"/>
  <c r="BS42" i="1"/>
  <c r="CI42" i="1"/>
  <c r="CY42" i="1"/>
  <c r="DM46" i="1"/>
  <c r="BY77" i="1"/>
  <c r="DE77" i="1"/>
  <c r="Q96" i="1"/>
  <c r="Y96" i="1"/>
  <c r="AG96" i="1"/>
  <c r="AW96" i="1"/>
  <c r="BE96" i="1"/>
  <c r="BU96" i="1"/>
  <c r="CC96" i="1"/>
  <c r="CK96" i="1"/>
  <c r="CS96" i="1"/>
  <c r="DA96" i="1"/>
  <c r="DI96" i="1"/>
  <c r="DM101" i="1"/>
  <c r="AC104" i="1"/>
  <c r="AC108" i="1"/>
  <c r="BI138" i="1"/>
  <c r="BY138" i="1"/>
  <c r="CO138" i="1"/>
  <c r="CW138" i="1"/>
  <c r="DE138" i="1"/>
  <c r="DL146" i="1"/>
  <c r="CS208" i="1"/>
  <c r="BQ222" i="1"/>
  <c r="CM222" i="1"/>
  <c r="BI229" i="1"/>
  <c r="BQ229" i="1"/>
  <c r="CW229" i="1"/>
  <c r="DE229" i="1"/>
  <c r="W234" i="1"/>
  <c r="AE234" i="1"/>
  <c r="AM234" i="1"/>
  <c r="AU234" i="1"/>
  <c r="BC234" i="1"/>
  <c r="BK234" i="1"/>
  <c r="BS234" i="1"/>
  <c r="CA234" i="1"/>
  <c r="CI234" i="1"/>
  <c r="CQ234" i="1"/>
  <c r="CY234" i="1"/>
  <c r="DG234" i="1"/>
  <c r="DM236" i="1"/>
  <c r="U234" i="1"/>
  <c r="AK234" i="1"/>
  <c r="BA234" i="1"/>
  <c r="BI234" i="1"/>
  <c r="BQ234" i="1"/>
  <c r="BY234" i="1"/>
  <c r="AA234" i="1"/>
  <c r="AI234" i="1"/>
  <c r="BG234" i="1"/>
  <c r="CM234" i="1"/>
  <c r="CU234" i="1"/>
  <c r="AA249" i="1"/>
  <c r="DM304" i="1"/>
  <c r="BO300" i="1"/>
  <c r="CE300" i="1"/>
  <c r="CU300" i="1"/>
  <c r="BS300" i="1"/>
  <c r="CI300" i="1"/>
  <c r="CY300" i="1"/>
  <c r="DM308" i="1"/>
  <c r="S320" i="1"/>
  <c r="DI320" i="1"/>
  <c r="BO42" i="1"/>
  <c r="BW42" i="1"/>
  <c r="CE42" i="1"/>
  <c r="CM42" i="1"/>
  <c r="CU42" i="1"/>
  <c r="DC42" i="1"/>
  <c r="DK42" i="1"/>
  <c r="BI69" i="1"/>
  <c r="BY69" i="1"/>
  <c r="CO69" i="1"/>
  <c r="DE69" i="1"/>
  <c r="DL69" i="1"/>
  <c r="BI77" i="1"/>
  <c r="CO77" i="1"/>
  <c r="S96" i="1"/>
  <c r="CE125" i="1"/>
  <c r="AG138" i="1"/>
  <c r="AO138" i="1"/>
  <c r="AW138" i="1"/>
  <c r="BE138" i="1"/>
  <c r="BM138" i="1"/>
  <c r="BU138" i="1"/>
  <c r="CC138" i="1"/>
  <c r="CK138" i="1"/>
  <c r="CS138" i="1"/>
  <c r="DA138" i="1"/>
  <c r="DM140" i="1"/>
  <c r="DM141" i="1"/>
  <c r="DM145" i="1"/>
  <c r="O249" i="1"/>
  <c r="AE264" i="1"/>
  <c r="AU264" i="1"/>
  <c r="AI58" i="1"/>
  <c r="DM73" i="1"/>
  <c r="BM77" i="1"/>
  <c r="BU77" i="1"/>
  <c r="CC77" i="1"/>
  <c r="CK77" i="1"/>
  <c r="CS77" i="1"/>
  <c r="DA77" i="1"/>
  <c r="Q82" i="1"/>
  <c r="Y82" i="1"/>
  <c r="AG82" i="1"/>
  <c r="AO82" i="1"/>
  <c r="AW82" i="1"/>
  <c r="BE82" i="1"/>
  <c r="BM82" i="1"/>
  <c r="BU82" i="1"/>
  <c r="CC82" i="1"/>
  <c r="CK82" i="1"/>
  <c r="CS82" i="1"/>
  <c r="DA82" i="1"/>
  <c r="DI82" i="1"/>
  <c r="BK82" i="1"/>
  <c r="BS82" i="1"/>
  <c r="CA82" i="1"/>
  <c r="CI82" i="1"/>
  <c r="CQ82" i="1"/>
  <c r="CY82" i="1"/>
  <c r="DG82" i="1"/>
  <c r="DM85" i="1"/>
  <c r="CG82" i="1"/>
  <c r="CO82" i="1"/>
  <c r="CW82" i="1"/>
  <c r="DE82" i="1"/>
  <c r="BG82" i="1"/>
  <c r="BO82" i="1"/>
  <c r="BW82" i="1"/>
  <c r="DK82" i="1"/>
  <c r="DM89" i="1"/>
  <c r="Y104" i="1"/>
  <c r="AO104" i="1"/>
  <c r="BE104" i="1"/>
  <c r="DM123" i="1"/>
  <c r="BS150" i="1"/>
  <c r="DM161" i="1"/>
  <c r="DM162" i="1"/>
  <c r="CC208" i="1"/>
  <c r="BS222" i="1"/>
  <c r="CI222" i="1"/>
  <c r="DG222" i="1"/>
  <c r="DI234" i="1"/>
  <c r="O264" i="1"/>
  <c r="Q270" i="1"/>
  <c r="AU364" i="1"/>
  <c r="AC376" i="1"/>
  <c r="AK376" i="1"/>
  <c r="BS18" i="1"/>
  <c r="CI18" i="1"/>
  <c r="CQ18" i="1"/>
  <c r="CY18" i="1"/>
  <c r="DL31" i="1"/>
  <c r="BM32" i="1"/>
  <c r="BU32" i="1"/>
  <c r="CC32" i="1"/>
  <c r="CK32" i="1"/>
  <c r="CS32" i="1"/>
  <c r="DA32" i="1"/>
  <c r="DI42" i="1"/>
  <c r="CC18" i="1"/>
  <c r="CK18" i="1"/>
  <c r="DA18" i="1"/>
  <c r="AY32" i="1"/>
  <c r="O35" i="1"/>
  <c r="S42" i="1"/>
  <c r="AA42" i="1"/>
  <c r="AI42" i="1"/>
  <c r="BU48" i="1"/>
  <c r="CC48" i="1"/>
  <c r="CK48" i="1"/>
  <c r="CS48" i="1"/>
  <c r="DA48" i="1"/>
  <c r="BK54" i="1"/>
  <c r="BS54" i="1"/>
  <c r="CA54" i="1"/>
  <c r="CI54" i="1"/>
  <c r="CQ54" i="1"/>
  <c r="CY54" i="1"/>
  <c r="DG54" i="1"/>
  <c r="BI48" i="1"/>
  <c r="BQ48" i="1"/>
  <c r="S69" i="1"/>
  <c r="AA69" i="1"/>
  <c r="AI69" i="1"/>
  <c r="AQ69" i="1"/>
  <c r="W69" i="1"/>
  <c r="AU69" i="1"/>
  <c r="BK69" i="1"/>
  <c r="BS69" i="1"/>
  <c r="CA69" i="1"/>
  <c r="CI69" i="1"/>
  <c r="CQ69" i="1"/>
  <c r="CY69" i="1"/>
  <c r="DG69" i="1"/>
  <c r="DM21" i="1"/>
  <c r="CG18" i="1"/>
  <c r="DE18" i="1"/>
  <c r="DM25" i="1"/>
  <c r="DM27" i="1"/>
  <c r="DM30" i="1"/>
  <c r="DM31" i="1"/>
  <c r="DM33" i="1"/>
  <c r="M32" i="1"/>
  <c r="U32" i="1"/>
  <c r="AC32" i="1"/>
  <c r="AK32" i="1"/>
  <c r="DL32" i="1"/>
  <c r="BI32" i="1"/>
  <c r="CG32" i="1"/>
  <c r="O42" i="1"/>
  <c r="W42" i="1"/>
  <c r="AE42" i="1"/>
  <c r="AM42" i="1"/>
  <c r="BK48" i="1"/>
  <c r="BS48" i="1"/>
  <c r="CA48" i="1"/>
  <c r="CI48" i="1"/>
  <c r="CQ48" i="1"/>
  <c r="CY48" i="1"/>
  <c r="DG48" i="1"/>
  <c r="CG48" i="1"/>
  <c r="CO48" i="1"/>
  <c r="CW48" i="1"/>
  <c r="DE48" i="1"/>
  <c r="DM55" i="1"/>
  <c r="U54" i="1"/>
  <c r="AC54" i="1"/>
  <c r="AK54" i="1"/>
  <c r="AS54" i="1"/>
  <c r="BA54" i="1"/>
  <c r="BI54" i="1"/>
  <c r="BQ54" i="1"/>
  <c r="BY54" i="1"/>
  <c r="CG54" i="1"/>
  <c r="CO54" i="1"/>
  <c r="CW54" i="1"/>
  <c r="DE54" i="1"/>
  <c r="DL54" i="1"/>
  <c r="S54" i="1"/>
  <c r="AA54" i="1"/>
  <c r="AI54" i="1"/>
  <c r="AQ54" i="1"/>
  <c r="AY54" i="1"/>
  <c r="BG54" i="1"/>
  <c r="BO54" i="1"/>
  <c r="BW54" i="1"/>
  <c r="CE54" i="1"/>
  <c r="CM54" i="1"/>
  <c r="CU54" i="1"/>
  <c r="DC54" i="1"/>
  <c r="DK54" i="1"/>
  <c r="DM59" i="1"/>
  <c r="U58" i="1"/>
  <c r="AC58" i="1"/>
  <c r="AK58" i="1"/>
  <c r="AS58" i="1"/>
  <c r="BA58" i="1"/>
  <c r="BI58" i="1"/>
  <c r="BQ58" i="1"/>
  <c r="BY58" i="1"/>
  <c r="CG58" i="1"/>
  <c r="CO58" i="1"/>
  <c r="CW58" i="1"/>
  <c r="DE58" i="1"/>
  <c r="DL58" i="1"/>
  <c r="AA58" i="1"/>
  <c r="AQ58" i="1"/>
  <c r="BG58" i="1"/>
  <c r="BO58" i="1"/>
  <c r="BW58" i="1"/>
  <c r="CE58" i="1"/>
  <c r="CM58" i="1"/>
  <c r="CU58" i="1"/>
  <c r="DC58" i="1"/>
  <c r="DM63" i="1"/>
  <c r="DM67" i="1"/>
  <c r="DL97" i="1"/>
  <c r="DM105" i="1"/>
  <c r="W104" i="1"/>
  <c r="AE104" i="1"/>
  <c r="AM104" i="1"/>
  <c r="AU104" i="1"/>
  <c r="BC104" i="1"/>
  <c r="BK104" i="1"/>
  <c r="BS104" i="1"/>
  <c r="CA104" i="1"/>
  <c r="CI104" i="1"/>
  <c r="CQ104" i="1"/>
  <c r="CY104" i="1"/>
  <c r="DG104" i="1"/>
  <c r="U104" i="1"/>
  <c r="AK104" i="1"/>
  <c r="BA104" i="1"/>
  <c r="BI104" i="1"/>
  <c r="BQ104" i="1"/>
  <c r="BY104" i="1"/>
  <c r="CG104" i="1"/>
  <c r="CO104" i="1"/>
  <c r="CW104" i="1"/>
  <c r="DE104" i="1"/>
  <c r="DL104" i="1"/>
  <c r="BO104" i="1"/>
  <c r="DK104" i="1"/>
  <c r="M108" i="1"/>
  <c r="U108" i="1"/>
  <c r="AK108" i="1"/>
  <c r="AS108" i="1"/>
  <c r="BA108" i="1"/>
  <c r="BI108" i="1"/>
  <c r="BQ108" i="1"/>
  <c r="BY108" i="1"/>
  <c r="CG108" i="1"/>
  <c r="CO108" i="1"/>
  <c r="DE108" i="1"/>
  <c r="BU108" i="1"/>
  <c r="CK108" i="1"/>
  <c r="CS108" i="1"/>
  <c r="DM113" i="1"/>
  <c r="DM117" i="1"/>
  <c r="BG125" i="1"/>
  <c r="BW125" i="1"/>
  <c r="O125" i="1"/>
  <c r="AA138" i="1"/>
  <c r="AQ138" i="1"/>
  <c r="AP146" i="1"/>
  <c r="AQ149" i="1"/>
  <c r="DM149" i="1" s="1"/>
  <c r="DM198" i="1"/>
  <c r="BK197" i="1"/>
  <c r="BS197" i="1"/>
  <c r="CA197" i="1"/>
  <c r="DM78" i="1"/>
  <c r="U77" i="1"/>
  <c r="AC77" i="1"/>
  <c r="AK77" i="1"/>
  <c r="AS77" i="1"/>
  <c r="BA77" i="1"/>
  <c r="BQ77" i="1"/>
  <c r="CG77" i="1"/>
  <c r="CW77" i="1"/>
  <c r="DL77" i="1"/>
  <c r="S77" i="1"/>
  <c r="AA77" i="1"/>
  <c r="AI77" i="1"/>
  <c r="AQ77" i="1"/>
  <c r="AY77" i="1"/>
  <c r="DK77" i="1"/>
  <c r="Q104" i="1"/>
  <c r="AG104" i="1"/>
  <c r="AW104" i="1"/>
  <c r="BM104" i="1"/>
  <c r="BU104" i="1"/>
  <c r="CC104" i="1"/>
  <c r="CK104" i="1"/>
  <c r="CS104" i="1"/>
  <c r="DA104" i="1"/>
  <c r="DI104" i="1"/>
  <c r="DL128" i="1"/>
  <c r="DL125" i="1" s="1"/>
  <c r="BO125" i="1"/>
  <c r="BA146" i="1"/>
  <c r="DL203" i="1"/>
  <c r="BM203" i="1"/>
  <c r="BM58" i="1"/>
  <c r="BU58" i="1"/>
  <c r="CC58" i="1"/>
  <c r="CK58" i="1"/>
  <c r="CS58" i="1"/>
  <c r="DA58" i="1"/>
  <c r="O58" i="1"/>
  <c r="AE58" i="1"/>
  <c r="AU58" i="1"/>
  <c r="BK58" i="1"/>
  <c r="BS58" i="1"/>
  <c r="CA58" i="1"/>
  <c r="CI58" i="1"/>
  <c r="CQ58" i="1"/>
  <c r="CY58" i="1"/>
  <c r="DG58" i="1"/>
  <c r="CE104" i="1"/>
  <c r="CC108" i="1"/>
  <c r="DA108" i="1"/>
  <c r="DM126" i="1"/>
  <c r="BK125" i="1"/>
  <c r="CA125" i="1"/>
  <c r="CI125" i="1"/>
  <c r="CQ125" i="1"/>
  <c r="CY125" i="1"/>
  <c r="DG125" i="1"/>
  <c r="DM127" i="1"/>
  <c r="U125" i="1"/>
  <c r="AC125" i="1"/>
  <c r="AK125" i="1"/>
  <c r="AS125" i="1"/>
  <c r="BA125" i="1"/>
  <c r="BI125" i="1"/>
  <c r="BQ125" i="1"/>
  <c r="CG125" i="1"/>
  <c r="CO125" i="1"/>
  <c r="CW125" i="1"/>
  <c r="DE125" i="1"/>
  <c r="CM125" i="1"/>
  <c r="DC125" i="1"/>
  <c r="M146" i="1"/>
  <c r="U146" i="1"/>
  <c r="AK146" i="1"/>
  <c r="Q150" i="1"/>
  <c r="Y150" i="1"/>
  <c r="AG150" i="1"/>
  <c r="AO150" i="1"/>
  <c r="AW150" i="1"/>
  <c r="BE150" i="1"/>
  <c r="BM150" i="1"/>
  <c r="BU150" i="1"/>
  <c r="CC150" i="1"/>
  <c r="CK150" i="1"/>
  <c r="CS150" i="1"/>
  <c r="DA150" i="1"/>
  <c r="DI150" i="1"/>
  <c r="O150" i="1"/>
  <c r="AE150" i="1"/>
  <c r="AM150" i="1"/>
  <c r="AU150" i="1"/>
  <c r="BC150" i="1"/>
  <c r="BK150" i="1"/>
  <c r="CA150" i="1"/>
  <c r="CI150" i="1"/>
  <c r="CQ150" i="1"/>
  <c r="CY150" i="1"/>
  <c r="DG150" i="1"/>
  <c r="BO150" i="1"/>
  <c r="DC150" i="1"/>
  <c r="DM173" i="1"/>
  <c r="DM174" i="1"/>
  <c r="DM177" i="1"/>
  <c r="DM178" i="1"/>
  <c r="DM181" i="1"/>
  <c r="DM182" i="1"/>
  <c r="DM185" i="1"/>
  <c r="DM186" i="1"/>
  <c r="DM189" i="1"/>
  <c r="DM190" i="1"/>
  <c r="DM193" i="1"/>
  <c r="DM194" i="1"/>
  <c r="AI96" i="1"/>
  <c r="BG96" i="1"/>
  <c r="CE197" i="1"/>
  <c r="DM205" i="1"/>
  <c r="DM206" i="1"/>
  <c r="O229" i="1"/>
  <c r="W229" i="1"/>
  <c r="AE229" i="1"/>
  <c r="AM229" i="1"/>
  <c r="AU229" i="1"/>
  <c r="BC229" i="1"/>
  <c r="BK229" i="1"/>
  <c r="BS229" i="1"/>
  <c r="CA229" i="1"/>
  <c r="CI229" i="1"/>
  <c r="CQ229" i="1"/>
  <c r="CY229" i="1"/>
  <c r="DG229" i="1"/>
  <c r="DM231" i="1"/>
  <c r="Q234" i="1"/>
  <c r="Y234" i="1"/>
  <c r="AG234" i="1"/>
  <c r="AW234" i="1"/>
  <c r="BE234" i="1"/>
  <c r="BM234" i="1"/>
  <c r="BU234" i="1"/>
  <c r="CC234" i="1"/>
  <c r="CK234" i="1"/>
  <c r="CS234" i="1"/>
  <c r="DA234" i="1"/>
  <c r="DL237" i="1"/>
  <c r="S234" i="1"/>
  <c r="DC234" i="1"/>
  <c r="DM241" i="1"/>
  <c r="W249" i="1"/>
  <c r="AM249" i="1"/>
  <c r="AU249" i="1"/>
  <c r="BC249" i="1"/>
  <c r="BK249" i="1"/>
  <c r="BS249" i="1"/>
  <c r="CA249" i="1"/>
  <c r="CI249" i="1"/>
  <c r="CQ249" i="1"/>
  <c r="CY249" i="1"/>
  <c r="DG249" i="1"/>
  <c r="BA249" i="1"/>
  <c r="CO249" i="1"/>
  <c r="DE249" i="1"/>
  <c r="S249" i="1"/>
  <c r="BG197" i="1"/>
  <c r="BW197" i="1"/>
  <c r="CM197" i="1"/>
  <c r="DC197" i="1"/>
  <c r="BU208" i="1"/>
  <c r="CK208" i="1"/>
  <c r="DA208" i="1"/>
  <c r="BQ217" i="1"/>
  <c r="CG217" i="1"/>
  <c r="CW217" i="1"/>
  <c r="AA217" i="1"/>
  <c r="AQ217" i="1"/>
  <c r="AY217" i="1"/>
  <c r="BU217" i="1"/>
  <c r="CK217" i="1"/>
  <c r="DA217" i="1"/>
  <c r="W222" i="1"/>
  <c r="AM222" i="1"/>
  <c r="BI222" i="1"/>
  <c r="DL280" i="1"/>
  <c r="BM280" i="1"/>
  <c r="CI197" i="1"/>
  <c r="CQ197" i="1"/>
  <c r="CY197" i="1"/>
  <c r="DG197" i="1"/>
  <c r="DM199" i="1"/>
  <c r="U197" i="1"/>
  <c r="AC197" i="1"/>
  <c r="AK197" i="1"/>
  <c r="AS197" i="1"/>
  <c r="BA197" i="1"/>
  <c r="BI197" i="1"/>
  <c r="BQ197" i="1"/>
  <c r="BY197" i="1"/>
  <c r="CG197" i="1"/>
  <c r="CO197" i="1"/>
  <c r="CW197" i="1"/>
  <c r="DE197" i="1"/>
  <c r="DM209" i="1"/>
  <c r="U208" i="1"/>
  <c r="AC208" i="1"/>
  <c r="AK208" i="1"/>
  <c r="AS208" i="1"/>
  <c r="BA208" i="1"/>
  <c r="BI208" i="1"/>
  <c r="BQ208" i="1"/>
  <c r="BY208" i="1"/>
  <c r="CG208" i="1"/>
  <c r="CO208" i="1"/>
  <c r="CW208" i="1"/>
  <c r="DE208" i="1"/>
  <c r="DL208" i="1"/>
  <c r="DM212" i="1"/>
  <c r="AA213" i="1"/>
  <c r="AA208" i="1" s="1"/>
  <c r="DM216" i="1"/>
  <c r="W217" i="1"/>
  <c r="AM217" i="1"/>
  <c r="BC217" i="1"/>
  <c r="DM219" i="1"/>
  <c r="DL217" i="1"/>
  <c r="AI217" i="1"/>
  <c r="BG217" i="1"/>
  <c r="BO217" i="1"/>
  <c r="BW217" i="1"/>
  <c r="CE217" i="1"/>
  <c r="CM217" i="1"/>
  <c r="CU217" i="1"/>
  <c r="DC217" i="1"/>
  <c r="BM217" i="1"/>
  <c r="CC217" i="1"/>
  <c r="CS217" i="1"/>
  <c r="S222" i="1"/>
  <c r="AA222" i="1"/>
  <c r="AI222" i="1"/>
  <c r="AQ222" i="1"/>
  <c r="BG222" i="1"/>
  <c r="BO222" i="1"/>
  <c r="BW222" i="1"/>
  <c r="CE222" i="1"/>
  <c r="CU222" i="1"/>
  <c r="DC222" i="1"/>
  <c r="DK222" i="1"/>
  <c r="BC222" i="1"/>
  <c r="CQ222" i="1"/>
  <c r="DM226" i="1"/>
  <c r="BG229" i="1"/>
  <c r="BW229" i="1"/>
  <c r="DC229" i="1"/>
  <c r="AG229" i="1"/>
  <c r="CK229" i="1"/>
  <c r="AO229" i="1"/>
  <c r="CC229" i="1"/>
  <c r="N234" i="1"/>
  <c r="AQ234" i="1"/>
  <c r="CE234" i="1"/>
  <c r="DK234" i="1"/>
  <c r="BM275" i="1"/>
  <c r="DL275" i="1"/>
  <c r="O303" i="1"/>
  <c r="N300" i="1"/>
  <c r="CM229" i="1"/>
  <c r="BL284" i="1"/>
  <c r="BG300" i="1"/>
  <c r="BW300" i="1"/>
  <c r="DC300" i="1"/>
  <c r="AW284" i="1"/>
  <c r="DM290" i="1"/>
  <c r="BA284" i="1"/>
  <c r="DM294" i="1"/>
  <c r="CA300" i="1"/>
  <c r="CQ300" i="1"/>
  <c r="DG300" i="1"/>
  <c r="DM318" i="1"/>
  <c r="BL320" i="1"/>
  <c r="W320" i="1"/>
  <c r="AM320" i="1"/>
  <c r="Q354" i="1"/>
  <c r="Y354" i="1"/>
  <c r="AG354" i="1"/>
  <c r="AO354" i="1"/>
  <c r="AW354" i="1"/>
  <c r="BE354" i="1"/>
  <c r="BM354" i="1"/>
  <c r="BU354" i="1"/>
  <c r="CC354" i="1"/>
  <c r="CK354" i="1"/>
  <c r="CS354" i="1"/>
  <c r="DA354" i="1"/>
  <c r="DI354" i="1"/>
  <c r="O364" i="1"/>
  <c r="W364" i="1"/>
  <c r="AE364" i="1"/>
  <c r="AM364" i="1"/>
  <c r="BC364" i="1"/>
  <c r="O376" i="1"/>
  <c r="W376" i="1"/>
  <c r="AE376" i="1"/>
  <c r="AU376" i="1"/>
  <c r="BC376" i="1"/>
  <c r="BK376" i="1"/>
  <c r="BS376" i="1"/>
  <c r="CA376" i="1"/>
  <c r="CG377" i="1"/>
  <c r="CO376" i="1"/>
  <c r="CW376" i="1"/>
  <c r="DE376" i="1"/>
  <c r="S376" i="1"/>
  <c r="AA376" i="1"/>
  <c r="AY376" i="1"/>
  <c r="BO376" i="1"/>
  <c r="CE376" i="1"/>
  <c r="CU376" i="1"/>
  <c r="DK376" i="1"/>
  <c r="CG381" i="1"/>
  <c r="M376" i="1"/>
  <c r="AS376" i="1"/>
  <c r="BK264" i="1"/>
  <c r="CA264" i="1"/>
  <c r="CQ264" i="1"/>
  <c r="DG264" i="1"/>
  <c r="DM271" i="1"/>
  <c r="U270" i="1"/>
  <c r="AC270" i="1"/>
  <c r="AK270" i="1"/>
  <c r="AS270" i="1"/>
  <c r="BA270" i="1"/>
  <c r="BI270" i="1"/>
  <c r="BQ270" i="1"/>
  <c r="BY270" i="1"/>
  <c r="CG270" i="1"/>
  <c r="CO270" i="1"/>
  <c r="CW270" i="1"/>
  <c r="DE270" i="1"/>
  <c r="S270" i="1"/>
  <c r="AA270" i="1"/>
  <c r="AI270" i="1"/>
  <c r="AQ270" i="1"/>
  <c r="AY270" i="1"/>
  <c r="BO270" i="1"/>
  <c r="CM270" i="1"/>
  <c r="CU270" i="1"/>
  <c r="DK270" i="1"/>
  <c r="BM273" i="1"/>
  <c r="BU270" i="1"/>
  <c r="CC270" i="1"/>
  <c r="DA270" i="1"/>
  <c r="BM286" i="1"/>
  <c r="AQ288" i="1"/>
  <c r="DM288" i="1" s="1"/>
  <c r="AS327" i="1"/>
  <c r="DM327" i="1" s="1"/>
  <c r="BM336" i="1"/>
  <c r="S339" i="1"/>
  <c r="AA339" i="1"/>
  <c r="AI339" i="1"/>
  <c r="AQ339" i="1"/>
  <c r="AY339" i="1"/>
  <c r="CC339" i="1"/>
  <c r="CS339" i="1"/>
  <c r="U348" i="1"/>
  <c r="AK348" i="1"/>
  <c r="BA348" i="1"/>
  <c r="DE348" i="1"/>
  <c r="DM336" i="1"/>
  <c r="M354" i="1"/>
  <c r="AK354" i="1"/>
  <c r="BA354" i="1"/>
  <c r="BY364" i="1"/>
  <c r="CO364" i="1"/>
  <c r="DE364" i="1"/>
  <c r="DL368" i="1"/>
  <c r="AA364" i="1"/>
  <c r="AQ364" i="1"/>
  <c r="AI249" i="1"/>
  <c r="AW249" i="1"/>
  <c r="BE249" i="1"/>
  <c r="DA249" i="1"/>
  <c r="DM265" i="1"/>
  <c r="U264" i="1"/>
  <c r="AC264" i="1"/>
  <c r="AK264" i="1"/>
  <c r="AS264" i="1"/>
  <c r="BA264" i="1"/>
  <c r="DL264" i="1"/>
  <c r="AA264" i="1"/>
  <c r="AQ264" i="1"/>
  <c r="BS264" i="1"/>
  <c r="CI264" i="1"/>
  <c r="CY264" i="1"/>
  <c r="DM269" i="1"/>
  <c r="Y270" i="1"/>
  <c r="BE270" i="1"/>
  <c r="AW270" i="1"/>
  <c r="AU284" i="1"/>
  <c r="BC284" i="1"/>
  <c r="BS284" i="1"/>
  <c r="CA284" i="1"/>
  <c r="CI284" i="1"/>
  <c r="CQ284" i="1"/>
  <c r="CY284" i="1"/>
  <c r="DG284" i="1"/>
  <c r="O284" i="1"/>
  <c r="W284" i="1"/>
  <c r="AE284" i="1"/>
  <c r="AM284" i="1"/>
  <c r="BK284" i="1"/>
  <c r="S284" i="1"/>
  <c r="AA284" i="1"/>
  <c r="AI284" i="1"/>
  <c r="AY284" i="1"/>
  <c r="BW284" i="1"/>
  <c r="CM284" i="1"/>
  <c r="DC284" i="1"/>
  <c r="BE284" i="1"/>
  <c r="DM321" i="1"/>
  <c r="AE320" i="1"/>
  <c r="M320" i="1"/>
  <c r="U320" i="1"/>
  <c r="AC320" i="1"/>
  <c r="BI320" i="1"/>
  <c r="BQ320" i="1"/>
  <c r="BY320" i="1"/>
  <c r="CG320" i="1"/>
  <c r="CO320" i="1"/>
  <c r="CW320" i="1"/>
  <c r="DE320" i="1"/>
  <c r="AA320" i="1"/>
  <c r="AQ320" i="1"/>
  <c r="AY320" i="1"/>
  <c r="DK320" i="1"/>
  <c r="Q320" i="1"/>
  <c r="Y320" i="1"/>
  <c r="AG320" i="1"/>
  <c r="AO320" i="1"/>
  <c r="DM325" i="1"/>
  <c r="DM331" i="1"/>
  <c r="BM333" i="1"/>
  <c r="S348" i="1"/>
  <c r="AA348" i="1"/>
  <c r="AI348" i="1"/>
  <c r="AQ348" i="1"/>
  <c r="AY348" i="1"/>
  <c r="DI364" i="1"/>
  <c r="CI376" i="1"/>
  <c r="CY376" i="1"/>
  <c r="DM29" i="1"/>
  <c r="CU18" i="1"/>
  <c r="DK18" i="1"/>
  <c r="AI18" i="1"/>
  <c r="CX397" i="1"/>
  <c r="DD397" i="1"/>
  <c r="U18" i="1"/>
  <c r="AK18" i="1"/>
  <c r="BA18" i="1"/>
  <c r="BQ18" i="1"/>
  <c r="Y18" i="1"/>
  <c r="AO18" i="1"/>
  <c r="BE18" i="1"/>
  <c r="BO32" i="1"/>
  <c r="CE32" i="1"/>
  <c r="CU32" i="1"/>
  <c r="DM39" i="1"/>
  <c r="BH397" i="1"/>
  <c r="BR397" i="1"/>
  <c r="BX16" i="1"/>
  <c r="CD397" i="1"/>
  <c r="CT397" i="1"/>
  <c r="O18" i="1"/>
  <c r="W18" i="1"/>
  <c r="AE18" i="1"/>
  <c r="AM18" i="1"/>
  <c r="AU18" i="1"/>
  <c r="BC18" i="1"/>
  <c r="BK18" i="1"/>
  <c r="DL20" i="1"/>
  <c r="DM24" i="1"/>
  <c r="S32" i="1"/>
  <c r="AA32" i="1"/>
  <c r="AI32" i="1"/>
  <c r="AQ32" i="1"/>
  <c r="DM36" i="1"/>
  <c r="BK35" i="1"/>
  <c r="BS35" i="1"/>
  <c r="CA35" i="1"/>
  <c r="CI35" i="1"/>
  <c r="CQ35" i="1"/>
  <c r="CY35" i="1"/>
  <c r="DG35" i="1"/>
  <c r="DM40" i="1"/>
  <c r="AR42" i="1"/>
  <c r="AQ42" i="1"/>
  <c r="BM42" i="1"/>
  <c r="BU42" i="1"/>
  <c r="CC42" i="1"/>
  <c r="CK42" i="1"/>
  <c r="CS42" i="1"/>
  <c r="DA42" i="1"/>
  <c r="DM45" i="1"/>
  <c r="Q48" i="1"/>
  <c r="Y48" i="1"/>
  <c r="AG48" i="1"/>
  <c r="AO48" i="1"/>
  <c r="AW48" i="1"/>
  <c r="BE48" i="1"/>
  <c r="DI48" i="1"/>
  <c r="W48" i="1"/>
  <c r="AE48" i="1"/>
  <c r="AM48" i="1"/>
  <c r="AU48" i="1"/>
  <c r="BC48" i="1"/>
  <c r="DL51" i="1"/>
  <c r="DL48" i="1" s="1"/>
  <c r="DK58" i="1"/>
  <c r="DM62" i="1"/>
  <c r="DM66" i="1"/>
  <c r="BG77" i="1"/>
  <c r="BO77" i="1"/>
  <c r="BW77" i="1"/>
  <c r="CE77" i="1"/>
  <c r="CM77" i="1"/>
  <c r="CU77" i="1"/>
  <c r="DC77" i="1"/>
  <c r="DM81" i="1"/>
  <c r="AU96" i="1"/>
  <c r="BC96" i="1"/>
  <c r="BI35" i="1"/>
  <c r="AO96" i="1"/>
  <c r="CM18" i="1"/>
  <c r="S18" i="1"/>
  <c r="AQ18" i="1"/>
  <c r="BM20" i="1"/>
  <c r="BM18" i="1" s="1"/>
  <c r="DM22" i="1"/>
  <c r="DM26" i="1"/>
  <c r="AS34" i="1"/>
  <c r="AS32" i="1" s="1"/>
  <c r="BG35" i="1"/>
  <c r="BO35" i="1"/>
  <c r="BW35" i="1"/>
  <c r="CE35" i="1"/>
  <c r="CM35" i="1"/>
  <c r="CU35" i="1"/>
  <c r="DC35" i="1"/>
  <c r="DK35" i="1"/>
  <c r="DM38" i="1"/>
  <c r="AS43" i="1"/>
  <c r="AS42" i="1" s="1"/>
  <c r="BI42" i="1"/>
  <c r="BQ42" i="1"/>
  <c r="BY42" i="1"/>
  <c r="CG42" i="1"/>
  <c r="CO42" i="1"/>
  <c r="CW42" i="1"/>
  <c r="DE42" i="1"/>
  <c r="DM47" i="1"/>
  <c r="DM49" i="1"/>
  <c r="U48" i="1"/>
  <c r="AC48" i="1"/>
  <c r="AK48" i="1"/>
  <c r="AS48" i="1"/>
  <c r="BA48" i="1"/>
  <c r="S48" i="1"/>
  <c r="AA48" i="1"/>
  <c r="AI48" i="1"/>
  <c r="AQ48" i="1"/>
  <c r="AY48" i="1"/>
  <c r="BM51" i="1"/>
  <c r="BM48" i="1" s="1"/>
  <c r="DM53" i="1"/>
  <c r="DM52" i="1" s="1"/>
  <c r="O54" i="1"/>
  <c r="W54" i="1"/>
  <c r="AE54" i="1"/>
  <c r="AM54" i="1"/>
  <c r="AU54" i="1"/>
  <c r="BC54" i="1"/>
  <c r="DM56" i="1"/>
  <c r="DM60" i="1"/>
  <c r="DM70" i="1"/>
  <c r="U69" i="1"/>
  <c r="AC69" i="1"/>
  <c r="AK69" i="1"/>
  <c r="AS69" i="1"/>
  <c r="BA69" i="1"/>
  <c r="DM74" i="1"/>
  <c r="CE82" i="1"/>
  <c r="CM82" i="1"/>
  <c r="CU82" i="1"/>
  <c r="DC82" i="1"/>
  <c r="BP397" i="1"/>
  <c r="DB397" i="1"/>
  <c r="CE18" i="1"/>
  <c r="DC18" i="1"/>
  <c r="AA18" i="1"/>
  <c r="AY18" i="1"/>
  <c r="DI18" i="1"/>
  <c r="BV397" i="1"/>
  <c r="CB397" i="1"/>
  <c r="CH397" i="1"/>
  <c r="CR397" i="1"/>
  <c r="AC18" i="1"/>
  <c r="AS18" i="1"/>
  <c r="BI18" i="1"/>
  <c r="Q18" i="1"/>
  <c r="AG18" i="1"/>
  <c r="AW18" i="1"/>
  <c r="BU18" i="1"/>
  <c r="DM23" i="1"/>
  <c r="DM28" i="1"/>
  <c r="BG32" i="1"/>
  <c r="BW32" i="1"/>
  <c r="CM32" i="1"/>
  <c r="DC32" i="1"/>
  <c r="DL35" i="1"/>
  <c r="DM44" i="1"/>
  <c r="Q54" i="1"/>
  <c r="Y54" i="1"/>
  <c r="AG54" i="1"/>
  <c r="AO54" i="1"/>
  <c r="AW54" i="1"/>
  <c r="BE54" i="1"/>
  <c r="DI54" i="1"/>
  <c r="DM57" i="1"/>
  <c r="Q58" i="1"/>
  <c r="Y58" i="1"/>
  <c r="AG58" i="1"/>
  <c r="AO58" i="1"/>
  <c r="AW58" i="1"/>
  <c r="BE58" i="1"/>
  <c r="DI58" i="1"/>
  <c r="DM61" i="1"/>
  <c r="DM65" i="1"/>
  <c r="DM71" i="1"/>
  <c r="DM75" i="1"/>
  <c r="Q77" i="1"/>
  <c r="Y77" i="1"/>
  <c r="AG77" i="1"/>
  <c r="AO77" i="1"/>
  <c r="AW77" i="1"/>
  <c r="BE77" i="1"/>
  <c r="DI77" i="1"/>
  <c r="BK77" i="1"/>
  <c r="BS77" i="1"/>
  <c r="CA77" i="1"/>
  <c r="CI77" i="1"/>
  <c r="CQ77" i="1"/>
  <c r="CY77" i="1"/>
  <c r="DG77" i="1"/>
  <c r="DM80" i="1"/>
  <c r="DM83" i="1"/>
  <c r="U82" i="1"/>
  <c r="AC82" i="1"/>
  <c r="AK82" i="1"/>
  <c r="AS82" i="1"/>
  <c r="BA82" i="1"/>
  <c r="BI82" i="1"/>
  <c r="BQ82" i="1"/>
  <c r="M96" i="1"/>
  <c r="U96" i="1"/>
  <c r="AC96" i="1"/>
  <c r="AS96" i="1"/>
  <c r="BA96" i="1"/>
  <c r="BI96" i="1"/>
  <c r="BQ96" i="1"/>
  <c r="BY96" i="1"/>
  <c r="CG96" i="1"/>
  <c r="CO96" i="1"/>
  <c r="CW96" i="1"/>
  <c r="DE96" i="1"/>
  <c r="AA96" i="1"/>
  <c r="AY96" i="1"/>
  <c r="DK96" i="1"/>
  <c r="DM64" i="1"/>
  <c r="DM68" i="1"/>
  <c r="Q69" i="1"/>
  <c r="Y69" i="1"/>
  <c r="AG69" i="1"/>
  <c r="AO69" i="1"/>
  <c r="AW69" i="1"/>
  <c r="BE69" i="1"/>
  <c r="DI69" i="1"/>
  <c r="DM72" i="1"/>
  <c r="DM76" i="1"/>
  <c r="O77" i="1"/>
  <c r="W77" i="1"/>
  <c r="AE77" i="1"/>
  <c r="AM77" i="1"/>
  <c r="AU77" i="1"/>
  <c r="BC77" i="1"/>
  <c r="DM79" i="1"/>
  <c r="O82" i="1"/>
  <c r="W82" i="1"/>
  <c r="AE82" i="1"/>
  <c r="AM82" i="1"/>
  <c r="AU82" i="1"/>
  <c r="BC82" i="1"/>
  <c r="DM84" i="1"/>
  <c r="DM88" i="1"/>
  <c r="DM92" i="1"/>
  <c r="O98" i="1"/>
  <c r="DM98" i="1" s="1"/>
  <c r="BK96" i="1"/>
  <c r="BS96" i="1"/>
  <c r="CA96" i="1"/>
  <c r="CI96" i="1"/>
  <c r="CQ96" i="1"/>
  <c r="CY96" i="1"/>
  <c r="DG96" i="1"/>
  <c r="BO96" i="1"/>
  <c r="BW96" i="1"/>
  <c r="CE96" i="1"/>
  <c r="CM96" i="1"/>
  <c r="CU96" i="1"/>
  <c r="DC96" i="1"/>
  <c r="BG104" i="1"/>
  <c r="BW104" i="1"/>
  <c r="CM104" i="1"/>
  <c r="DC104" i="1"/>
  <c r="S108" i="1"/>
  <c r="AA108" i="1"/>
  <c r="AI108" i="1"/>
  <c r="AQ108" i="1"/>
  <c r="AY108" i="1"/>
  <c r="BG108" i="1"/>
  <c r="BO108" i="1"/>
  <c r="BW108" i="1"/>
  <c r="CE108" i="1"/>
  <c r="CM108" i="1"/>
  <c r="CU108" i="1"/>
  <c r="DC108" i="1"/>
  <c r="DK108" i="1"/>
  <c r="DM111" i="1"/>
  <c r="DL117" i="1"/>
  <c r="DL124" i="1"/>
  <c r="BL125" i="1"/>
  <c r="W125" i="1"/>
  <c r="AE125" i="1"/>
  <c r="AM125" i="1"/>
  <c r="AU125" i="1"/>
  <c r="BC125" i="1"/>
  <c r="DM129" i="1"/>
  <c r="DM130" i="1"/>
  <c r="DM133" i="1"/>
  <c r="DM134" i="1"/>
  <c r="DM137" i="1"/>
  <c r="Q146" i="1"/>
  <c r="AG146" i="1"/>
  <c r="AW146" i="1"/>
  <c r="BM146" i="1"/>
  <c r="BU146" i="1"/>
  <c r="CC146" i="1"/>
  <c r="CK146" i="1"/>
  <c r="CS146" i="1"/>
  <c r="DA146" i="1"/>
  <c r="DI146" i="1"/>
  <c r="DM86" i="1"/>
  <c r="DM90" i="1"/>
  <c r="DM94" i="1"/>
  <c r="W96" i="1"/>
  <c r="AE96" i="1"/>
  <c r="AM96" i="1"/>
  <c r="DM99" i="1"/>
  <c r="DM106" i="1"/>
  <c r="DM109" i="1"/>
  <c r="W108" i="1"/>
  <c r="AE108" i="1"/>
  <c r="AM108" i="1"/>
  <c r="AU108" i="1"/>
  <c r="BC108" i="1"/>
  <c r="DM119" i="1"/>
  <c r="DM124" i="1"/>
  <c r="Q125" i="1"/>
  <c r="Y125" i="1"/>
  <c r="AG125" i="1"/>
  <c r="AO125" i="1"/>
  <c r="AW125" i="1"/>
  <c r="BE125" i="1"/>
  <c r="BU125" i="1"/>
  <c r="CC125" i="1"/>
  <c r="CK125" i="1"/>
  <c r="CS125" i="1"/>
  <c r="DA125" i="1"/>
  <c r="DI125" i="1"/>
  <c r="DM131" i="1"/>
  <c r="DM132" i="1"/>
  <c r="DM135" i="1"/>
  <c r="DM136" i="1"/>
  <c r="O138" i="1"/>
  <c r="BG138" i="1"/>
  <c r="BO138" i="1"/>
  <c r="BW138" i="1"/>
  <c r="CE138" i="1"/>
  <c r="CM138" i="1"/>
  <c r="S146" i="1"/>
  <c r="AA146" i="1"/>
  <c r="AI146" i="1"/>
  <c r="AQ146" i="1"/>
  <c r="AY146" i="1"/>
  <c r="BG146" i="1"/>
  <c r="BO146" i="1"/>
  <c r="BW146" i="1"/>
  <c r="CE146" i="1"/>
  <c r="CM146" i="1"/>
  <c r="CU146" i="1"/>
  <c r="DC146" i="1"/>
  <c r="S150" i="1"/>
  <c r="AI150" i="1"/>
  <c r="AY150" i="1"/>
  <c r="DK150" i="1"/>
  <c r="DM153" i="1"/>
  <c r="DM154" i="1"/>
  <c r="DM157" i="1"/>
  <c r="DM158" i="1"/>
  <c r="DL82" i="1"/>
  <c r="S82" i="1"/>
  <c r="AA82" i="1"/>
  <c r="AI82" i="1"/>
  <c r="AQ82" i="1"/>
  <c r="AY82" i="1"/>
  <c r="DM87" i="1"/>
  <c r="DM91" i="1"/>
  <c r="DM95" i="1"/>
  <c r="BM96" i="1"/>
  <c r="DM102" i="1"/>
  <c r="DM103" i="1"/>
  <c r="S104" i="1"/>
  <c r="AA104" i="1"/>
  <c r="AI104" i="1"/>
  <c r="AQ104" i="1"/>
  <c r="AY104" i="1"/>
  <c r="DM107" i="1"/>
  <c r="DM110" i="1"/>
  <c r="CW108" i="1"/>
  <c r="DM115" i="1"/>
  <c r="DM116" i="1"/>
  <c r="Q108" i="1"/>
  <c r="Y108" i="1"/>
  <c r="AG108" i="1"/>
  <c r="AO108" i="1"/>
  <c r="AW108" i="1"/>
  <c r="BE108" i="1"/>
  <c r="DI108" i="1"/>
  <c r="DK125" i="1"/>
  <c r="S125" i="1"/>
  <c r="AA125" i="1"/>
  <c r="AI125" i="1"/>
  <c r="AQ125" i="1"/>
  <c r="AY125" i="1"/>
  <c r="DM139" i="1"/>
  <c r="U138" i="1"/>
  <c r="AC138" i="1"/>
  <c r="AK138" i="1"/>
  <c r="AS138" i="1"/>
  <c r="BA138" i="1"/>
  <c r="DL138" i="1"/>
  <c r="DM142" i="1"/>
  <c r="DM143" i="1"/>
  <c r="CU138" i="1"/>
  <c r="DC138" i="1"/>
  <c r="DK138" i="1"/>
  <c r="DM147" i="1"/>
  <c r="W146" i="1"/>
  <c r="AE146" i="1"/>
  <c r="AM146" i="1"/>
  <c r="AU146" i="1"/>
  <c r="BC146" i="1"/>
  <c r="BK146" i="1"/>
  <c r="BS146" i="1"/>
  <c r="CA146" i="1"/>
  <c r="CI146" i="1"/>
  <c r="CQ146" i="1"/>
  <c r="CY146" i="1"/>
  <c r="DG146" i="1"/>
  <c r="DM148" i="1"/>
  <c r="BI146" i="1"/>
  <c r="BQ146" i="1"/>
  <c r="BY146" i="1"/>
  <c r="CG146" i="1"/>
  <c r="CO146" i="1"/>
  <c r="CW146" i="1"/>
  <c r="DE146" i="1"/>
  <c r="DM151" i="1"/>
  <c r="DM152" i="1"/>
  <c r="U150" i="1"/>
  <c r="AC150" i="1"/>
  <c r="AK150" i="1"/>
  <c r="AS150" i="1"/>
  <c r="BA150" i="1"/>
  <c r="BI150" i="1"/>
  <c r="BQ150" i="1"/>
  <c r="BY150" i="1"/>
  <c r="CG150" i="1"/>
  <c r="CO150" i="1"/>
  <c r="CW150" i="1"/>
  <c r="DE150" i="1"/>
  <c r="DM155" i="1"/>
  <c r="DM156" i="1"/>
  <c r="DM159" i="1"/>
  <c r="DM160" i="1"/>
  <c r="DM163" i="1"/>
  <c r="DM164" i="1"/>
  <c r="DM175" i="1"/>
  <c r="DM176" i="1"/>
  <c r="DM179" i="1"/>
  <c r="DM180" i="1"/>
  <c r="DM183" i="1"/>
  <c r="DM184" i="1"/>
  <c r="DM187" i="1"/>
  <c r="DM188" i="1"/>
  <c r="DM191" i="1"/>
  <c r="DM192" i="1"/>
  <c r="DM195" i="1"/>
  <c r="DM196" i="1"/>
  <c r="BL197" i="1"/>
  <c r="DM200" i="1"/>
  <c r="DM201" i="1"/>
  <c r="DK197" i="1"/>
  <c r="DM204" i="1"/>
  <c r="DM207" i="1"/>
  <c r="DM210" i="1"/>
  <c r="DM211" i="1"/>
  <c r="DM214" i="1"/>
  <c r="W208" i="1"/>
  <c r="AE208" i="1"/>
  <c r="AM208" i="1"/>
  <c r="AU208" i="1"/>
  <c r="BC208" i="1"/>
  <c r="O222" i="1"/>
  <c r="AE222" i="1"/>
  <c r="AU222" i="1"/>
  <c r="BK222" i="1"/>
  <c r="DM224" i="1"/>
  <c r="BY222" i="1"/>
  <c r="CG222" i="1"/>
  <c r="CO222" i="1"/>
  <c r="CW222" i="1"/>
  <c r="DE222" i="1"/>
  <c r="DM227" i="1"/>
  <c r="DM228" i="1"/>
  <c r="DM230" i="1"/>
  <c r="U229" i="1"/>
  <c r="AC229" i="1"/>
  <c r="AK229" i="1"/>
  <c r="BA229" i="1"/>
  <c r="CG229" i="1"/>
  <c r="CO229" i="1"/>
  <c r="S229" i="1"/>
  <c r="AA229" i="1"/>
  <c r="AI229" i="1"/>
  <c r="AQ229" i="1"/>
  <c r="AY229" i="1"/>
  <c r="BO229" i="1"/>
  <c r="CU229" i="1"/>
  <c r="DK229" i="1"/>
  <c r="M234" i="1"/>
  <c r="M249" i="1"/>
  <c r="U249" i="1"/>
  <c r="AC249" i="1"/>
  <c r="AK249" i="1"/>
  <c r="BI249" i="1"/>
  <c r="BQ249" i="1"/>
  <c r="CG249" i="1"/>
  <c r="CW249" i="1"/>
  <c r="Q249" i="1"/>
  <c r="Y249" i="1"/>
  <c r="AG249" i="1"/>
  <c r="AO249" i="1"/>
  <c r="CC249" i="1"/>
  <c r="CS249" i="1"/>
  <c r="CS270" i="1"/>
  <c r="BM281" i="1"/>
  <c r="DM281" i="1" s="1"/>
  <c r="DL281" i="1"/>
  <c r="DK284" i="1"/>
  <c r="O300" i="1"/>
  <c r="W300" i="1"/>
  <c r="AE300" i="1"/>
  <c r="AM300" i="1"/>
  <c r="AU300" i="1"/>
  <c r="BC300" i="1"/>
  <c r="BK300" i="1"/>
  <c r="DL302" i="1"/>
  <c r="AR300" i="1"/>
  <c r="BI300" i="1"/>
  <c r="DK300" i="1"/>
  <c r="BM303" i="1"/>
  <c r="BM300" i="1" s="1"/>
  <c r="DL303" i="1"/>
  <c r="BL300" i="1"/>
  <c r="DL356" i="1"/>
  <c r="DL354" i="1" s="1"/>
  <c r="N354" i="1"/>
  <c r="O356" i="1"/>
  <c r="O354" i="1" s="1"/>
  <c r="DM167" i="1"/>
  <c r="DM168" i="1"/>
  <c r="DM171" i="1"/>
  <c r="DM172" i="1"/>
  <c r="DL201" i="1"/>
  <c r="DL197" i="1" s="1"/>
  <c r="BG208" i="1"/>
  <c r="BO208" i="1"/>
  <c r="BW208" i="1"/>
  <c r="CE208" i="1"/>
  <c r="CM208" i="1"/>
  <c r="CU208" i="1"/>
  <c r="DC208" i="1"/>
  <c r="Q208" i="1"/>
  <c r="Y208" i="1"/>
  <c r="AG208" i="1"/>
  <c r="AO208" i="1"/>
  <c r="AW208" i="1"/>
  <c r="BE208" i="1"/>
  <c r="DI208" i="1"/>
  <c r="DM221" i="1"/>
  <c r="Q222" i="1"/>
  <c r="Y222" i="1"/>
  <c r="AG222" i="1"/>
  <c r="AO222" i="1"/>
  <c r="AW222" i="1"/>
  <c r="BE222" i="1"/>
  <c r="BM222" i="1"/>
  <c r="BU222" i="1"/>
  <c r="CC222" i="1"/>
  <c r="CK222" i="1"/>
  <c r="CS222" i="1"/>
  <c r="DA222" i="1"/>
  <c r="DI222" i="1"/>
  <c r="DM225" i="1"/>
  <c r="DL226" i="1"/>
  <c r="DL222" i="1" s="1"/>
  <c r="AP222" i="1"/>
  <c r="DL231" i="1"/>
  <c r="DL229" i="1" s="1"/>
  <c r="AC234" i="1"/>
  <c r="BM259" i="1"/>
  <c r="BM249" i="1" s="1"/>
  <c r="BL249" i="1"/>
  <c r="BG270" i="1"/>
  <c r="BW270" i="1"/>
  <c r="CE270" i="1"/>
  <c r="DC270" i="1"/>
  <c r="AG270" i="1"/>
  <c r="CK270" i="1"/>
  <c r="AO270" i="1"/>
  <c r="M284" i="1"/>
  <c r="U284" i="1"/>
  <c r="AC284" i="1"/>
  <c r="AK284" i="1"/>
  <c r="BO284" i="1"/>
  <c r="CE284" i="1"/>
  <c r="CU284" i="1"/>
  <c r="S197" i="1"/>
  <c r="AA197" i="1"/>
  <c r="AI197" i="1"/>
  <c r="AQ197" i="1"/>
  <c r="AY197" i="1"/>
  <c r="AI208" i="1"/>
  <c r="AQ208" i="1"/>
  <c r="AY208" i="1"/>
  <c r="DK208" i="1"/>
  <c r="AQ289" i="1"/>
  <c r="DM289" i="1" s="1"/>
  <c r="DL289" i="1"/>
  <c r="AP284" i="1"/>
  <c r="DM165" i="1"/>
  <c r="DM166" i="1"/>
  <c r="DM169" i="1"/>
  <c r="DM170" i="1"/>
  <c r="Q197" i="1"/>
  <c r="Y197" i="1"/>
  <c r="AG197" i="1"/>
  <c r="AO197" i="1"/>
  <c r="AW197" i="1"/>
  <c r="BE197" i="1"/>
  <c r="BM197" i="1"/>
  <c r="BU197" i="1"/>
  <c r="CC197" i="1"/>
  <c r="CK197" i="1"/>
  <c r="CS197" i="1"/>
  <c r="DA197" i="1"/>
  <c r="DI197" i="1"/>
  <c r="O197" i="1"/>
  <c r="W197" i="1"/>
  <c r="AE197" i="1"/>
  <c r="AM197" i="1"/>
  <c r="AU197" i="1"/>
  <c r="BC197" i="1"/>
  <c r="DM203" i="1"/>
  <c r="BK208" i="1"/>
  <c r="BS208" i="1"/>
  <c r="CA208" i="1"/>
  <c r="CI208" i="1"/>
  <c r="CQ208" i="1"/>
  <c r="CY208" i="1"/>
  <c r="DG208" i="1"/>
  <c r="S208" i="1"/>
  <c r="DI217" i="1"/>
  <c r="O217" i="1"/>
  <c r="AE217" i="1"/>
  <c r="AU217" i="1"/>
  <c r="AY249" i="1"/>
  <c r="BU249" i="1"/>
  <c r="DI249" i="1"/>
  <c r="O282" i="1"/>
  <c r="DM282" i="1" s="1"/>
  <c r="N270" i="1"/>
  <c r="DL283" i="1"/>
  <c r="O283" i="1"/>
  <c r="DM283" i="1" s="1"/>
  <c r="Q284" i="1"/>
  <c r="Y284" i="1"/>
  <c r="AG284" i="1"/>
  <c r="AO284" i="1"/>
  <c r="DL285" i="1"/>
  <c r="BM285" i="1"/>
  <c r="BM284" i="1" s="1"/>
  <c r="AQ295" i="1"/>
  <c r="DM295" i="1" s="1"/>
  <c r="DL295" i="1"/>
  <c r="BQ300" i="1"/>
  <c r="BY300" i="1"/>
  <c r="CG300" i="1"/>
  <c r="CO300" i="1"/>
  <c r="CW300" i="1"/>
  <c r="DE300" i="1"/>
  <c r="BU300" i="1"/>
  <c r="CC300" i="1"/>
  <c r="CK300" i="1"/>
  <c r="CS300" i="1"/>
  <c r="DA300" i="1"/>
  <c r="BM229" i="1"/>
  <c r="DM239" i="1"/>
  <c r="BG249" i="1"/>
  <c r="BO249" i="1"/>
  <c r="BW249" i="1"/>
  <c r="CE249" i="1"/>
  <c r="CM249" i="1"/>
  <c r="CU249" i="1"/>
  <c r="DC249" i="1"/>
  <c r="DK249" i="1"/>
  <c r="DM254" i="1"/>
  <c r="AQ249" i="1"/>
  <c r="DM255" i="1"/>
  <c r="BY249" i="1"/>
  <c r="Q264" i="1"/>
  <c r="Y264" i="1"/>
  <c r="AG264" i="1"/>
  <c r="AO264" i="1"/>
  <c r="AW264" i="1"/>
  <c r="BE264" i="1"/>
  <c r="BM264" i="1"/>
  <c r="BU264" i="1"/>
  <c r="CC264" i="1"/>
  <c r="CK264" i="1"/>
  <c r="CS264" i="1"/>
  <c r="DA264" i="1"/>
  <c r="DI264" i="1"/>
  <c r="DM267" i="1"/>
  <c r="DI270" i="1"/>
  <c r="CC284" i="1"/>
  <c r="CK284" i="1"/>
  <c r="CS284" i="1"/>
  <c r="DA284" i="1"/>
  <c r="DI284" i="1"/>
  <c r="DM292" i="1"/>
  <c r="DM306" i="1"/>
  <c r="DM310" i="1"/>
  <c r="DM314" i="1"/>
  <c r="BA320" i="1"/>
  <c r="BI364" i="1"/>
  <c r="CG234" i="1"/>
  <c r="CO234" i="1"/>
  <c r="CW234" i="1"/>
  <c r="DE234" i="1"/>
  <c r="DM240" i="1"/>
  <c r="DM244" i="1"/>
  <c r="DM245" i="1"/>
  <c r="DM250" i="1"/>
  <c r="DM253" i="1"/>
  <c r="DM256" i="1"/>
  <c r="DM259" i="1"/>
  <c r="DM260" i="1"/>
  <c r="DM263" i="1"/>
  <c r="DK264" i="1"/>
  <c r="DM268" i="1"/>
  <c r="DM272" i="1"/>
  <c r="DM274" i="1"/>
  <c r="DM276" i="1"/>
  <c r="DM278" i="1"/>
  <c r="DM279" i="1"/>
  <c r="BQ284" i="1"/>
  <c r="BY284" i="1"/>
  <c r="CG284" i="1"/>
  <c r="CO284" i="1"/>
  <c r="CW284" i="1"/>
  <c r="DE284" i="1"/>
  <c r="DM301" i="1"/>
  <c r="U300" i="1"/>
  <c r="AC300" i="1"/>
  <c r="AK300" i="1"/>
  <c r="BA300" i="1"/>
  <c r="AY300" i="1"/>
  <c r="DM307" i="1"/>
  <c r="DM311" i="1"/>
  <c r="AU320" i="1"/>
  <c r="BC320" i="1"/>
  <c r="BK320" i="1"/>
  <c r="BS320" i="1"/>
  <c r="CA320" i="1"/>
  <c r="CI320" i="1"/>
  <c r="CQ320" i="1"/>
  <c r="CY320" i="1"/>
  <c r="DG320" i="1"/>
  <c r="AC354" i="1"/>
  <c r="AS356" i="1"/>
  <c r="AS354" i="1" s="1"/>
  <c r="AR354" i="1"/>
  <c r="BK217" i="1"/>
  <c r="BS217" i="1"/>
  <c r="CA217" i="1"/>
  <c r="CI217" i="1"/>
  <c r="CQ217" i="1"/>
  <c r="CY217" i="1"/>
  <c r="DG217" i="1"/>
  <c r="DI229" i="1"/>
  <c r="DM233" i="1"/>
  <c r="BL234" i="1"/>
  <c r="DM238" i="1"/>
  <c r="DM242" i="1"/>
  <c r="DM251" i="1"/>
  <c r="DM252" i="1"/>
  <c r="DM257" i="1"/>
  <c r="DM258" i="1"/>
  <c r="DM266" i="1"/>
  <c r="BI264" i="1"/>
  <c r="BQ264" i="1"/>
  <c r="BY264" i="1"/>
  <c r="CG264" i="1"/>
  <c r="CO264" i="1"/>
  <c r="CW264" i="1"/>
  <c r="DE264" i="1"/>
  <c r="W270" i="1"/>
  <c r="AE270" i="1"/>
  <c r="AM270" i="1"/>
  <c r="AU270" i="1"/>
  <c r="BC270" i="1"/>
  <c r="BK270" i="1"/>
  <c r="BS270" i="1"/>
  <c r="CA270" i="1"/>
  <c r="CI270" i="1"/>
  <c r="CQ270" i="1"/>
  <c r="CY270" i="1"/>
  <c r="DG270" i="1"/>
  <c r="DM273" i="1"/>
  <c r="DM277" i="1"/>
  <c r="BX284" i="1"/>
  <c r="BG284" i="1"/>
  <c r="BU284" i="1"/>
  <c r="DM287" i="1"/>
  <c r="BI284" i="1"/>
  <c r="DM291" i="1"/>
  <c r="DM297" i="1"/>
  <c r="DM299" i="1"/>
  <c r="Q300" i="1"/>
  <c r="Y300" i="1"/>
  <c r="AG300" i="1"/>
  <c r="AO300" i="1"/>
  <c r="AW300" i="1"/>
  <c r="BE300" i="1"/>
  <c r="DI300" i="1"/>
  <c r="S300" i="1"/>
  <c r="AA300" i="1"/>
  <c r="AI300" i="1"/>
  <c r="AQ300" i="1"/>
  <c r="DM305" i="1"/>
  <c r="DM309" i="1"/>
  <c r="DM313" i="1"/>
  <c r="O320" i="1"/>
  <c r="AW320" i="1"/>
  <c r="BE320" i="1"/>
  <c r="DI339" i="1"/>
  <c r="W339" i="1"/>
  <c r="AE339" i="1"/>
  <c r="AM339" i="1"/>
  <c r="AU339" i="1"/>
  <c r="BC339" i="1"/>
  <c r="DK354" i="1"/>
  <c r="DM316" i="1"/>
  <c r="BG320" i="1"/>
  <c r="BO320" i="1"/>
  <c r="BW320" i="1"/>
  <c r="CE320" i="1"/>
  <c r="CM320" i="1"/>
  <c r="CU320" i="1"/>
  <c r="DC320" i="1"/>
  <c r="DL337" i="1"/>
  <c r="BL339" i="1"/>
  <c r="DL341" i="1"/>
  <c r="DL339" i="1" s="1"/>
  <c r="DM347" i="1"/>
  <c r="DM349" i="1"/>
  <c r="O348" i="1"/>
  <c r="W348" i="1"/>
  <c r="AE348" i="1"/>
  <c r="AM348" i="1"/>
  <c r="AU348" i="1"/>
  <c r="BC348" i="1"/>
  <c r="BK348" i="1"/>
  <c r="BS348" i="1"/>
  <c r="CA348" i="1"/>
  <c r="CI348" i="1"/>
  <c r="CQ348" i="1"/>
  <c r="CY348" i="1"/>
  <c r="DG348" i="1"/>
  <c r="BI348" i="1"/>
  <c r="CG348" i="1"/>
  <c r="CO348" i="1"/>
  <c r="DL348" i="1"/>
  <c r="DM353" i="1"/>
  <c r="BI354" i="1"/>
  <c r="AU354" i="1"/>
  <c r="BC354" i="1"/>
  <c r="DM317" i="1"/>
  <c r="DM324" i="1"/>
  <c r="DM328" i="1"/>
  <c r="DM330" i="1"/>
  <c r="DM334" i="1"/>
  <c r="BG339" i="1"/>
  <c r="BO339" i="1"/>
  <c r="BW339" i="1"/>
  <c r="CE339" i="1"/>
  <c r="CM339" i="1"/>
  <c r="CU339" i="1"/>
  <c r="DC339" i="1"/>
  <c r="DM344" i="1"/>
  <c r="DM357" i="1"/>
  <c r="DM361" i="1"/>
  <c r="DM362" i="1"/>
  <c r="DM315" i="1"/>
  <c r="DM319" i="1"/>
  <c r="BU320" i="1"/>
  <c r="CC320" i="1"/>
  <c r="CK320" i="1"/>
  <c r="CS320" i="1"/>
  <c r="DA320" i="1"/>
  <c r="DM322" i="1"/>
  <c r="DM323" i="1"/>
  <c r="DM326" i="1"/>
  <c r="DL327" i="1"/>
  <c r="DM332" i="1"/>
  <c r="DM333" i="1"/>
  <c r="N339" i="1"/>
  <c r="DM340" i="1"/>
  <c r="BK339" i="1"/>
  <c r="BS339" i="1"/>
  <c r="CA339" i="1"/>
  <c r="CI339" i="1"/>
  <c r="CQ339" i="1"/>
  <c r="CY339" i="1"/>
  <c r="DG339" i="1"/>
  <c r="BI339" i="1"/>
  <c r="DM342" i="1"/>
  <c r="S354" i="1"/>
  <c r="AA354" i="1"/>
  <c r="AI354" i="1"/>
  <c r="AQ354" i="1"/>
  <c r="AY354" i="1"/>
  <c r="BG354" i="1"/>
  <c r="BO354" i="1"/>
  <c r="BW354" i="1"/>
  <c r="CE354" i="1"/>
  <c r="CM354" i="1"/>
  <c r="CU354" i="1"/>
  <c r="DC354" i="1"/>
  <c r="W354" i="1"/>
  <c r="AE354" i="1"/>
  <c r="AM354" i="1"/>
  <c r="DM365" i="1"/>
  <c r="U364" i="1"/>
  <c r="AC364" i="1"/>
  <c r="AK364" i="1"/>
  <c r="BA364" i="1"/>
  <c r="BQ364" i="1"/>
  <c r="CG364" i="1"/>
  <c r="CW364" i="1"/>
  <c r="S364" i="1"/>
  <c r="AI364" i="1"/>
  <c r="AY364" i="1"/>
  <c r="DM368" i="1"/>
  <c r="AS369" i="1"/>
  <c r="AS364" i="1" s="1"/>
  <c r="AR364" i="1"/>
  <c r="DM346" i="1"/>
  <c r="DM352" i="1"/>
  <c r="DM355" i="1"/>
  <c r="BK354" i="1"/>
  <c r="BS354" i="1"/>
  <c r="CA354" i="1"/>
  <c r="CI354" i="1"/>
  <c r="CQ354" i="1"/>
  <c r="CY354" i="1"/>
  <c r="DG354" i="1"/>
  <c r="BG364" i="1"/>
  <c r="BO364" i="1"/>
  <c r="BW364" i="1"/>
  <c r="CE364" i="1"/>
  <c r="CM364" i="1"/>
  <c r="CU364" i="1"/>
  <c r="DC364" i="1"/>
  <c r="DK364" i="1"/>
  <c r="Q364" i="1"/>
  <c r="Y364" i="1"/>
  <c r="AG364" i="1"/>
  <c r="AO364" i="1"/>
  <c r="AW364" i="1"/>
  <c r="BE364" i="1"/>
  <c r="DM370" i="1"/>
  <c r="DM371" i="1"/>
  <c r="DM374" i="1"/>
  <c r="DM375" i="1"/>
  <c r="CF376" i="1"/>
  <c r="CF397" i="1" s="1"/>
  <c r="DM380" i="1"/>
  <c r="DM381" i="1"/>
  <c r="CG384" i="1"/>
  <c r="DM384" i="1" s="1"/>
  <c r="DM391" i="1"/>
  <c r="DM392" i="1"/>
  <c r="DL369" i="1"/>
  <c r="DL364" i="1" s="1"/>
  <c r="DM372" i="1"/>
  <c r="DM373" i="1"/>
  <c r="DM377" i="1"/>
  <c r="Y376" i="1"/>
  <c r="AG376" i="1"/>
  <c r="AO376" i="1"/>
  <c r="AW376" i="1"/>
  <c r="BE376" i="1"/>
  <c r="BM376" i="1"/>
  <c r="BU376" i="1"/>
  <c r="CC376" i="1"/>
  <c r="BI376" i="1"/>
  <c r="BQ376" i="1"/>
  <c r="BY376" i="1"/>
  <c r="DL376" i="1"/>
  <c r="DM379" i="1"/>
  <c r="DM382" i="1"/>
  <c r="DM383" i="1"/>
  <c r="CG385" i="1"/>
  <c r="DM385" i="1" s="1"/>
  <c r="DM390" i="1"/>
  <c r="DM393" i="1"/>
  <c r="DM394" i="1"/>
  <c r="BG348" i="1"/>
  <c r="BO348" i="1"/>
  <c r="BW348" i="1"/>
  <c r="CE348" i="1"/>
  <c r="CM348" i="1"/>
  <c r="CU348" i="1"/>
  <c r="DC348" i="1"/>
  <c r="DM351" i="1"/>
  <c r="BQ354" i="1"/>
  <c r="BY354" i="1"/>
  <c r="CG354" i="1"/>
  <c r="CO354" i="1"/>
  <c r="CW354" i="1"/>
  <c r="DE354" i="1"/>
  <c r="DM359" i="1"/>
  <c r="DM360" i="1"/>
  <c r="DM363" i="1"/>
  <c r="DM366" i="1"/>
  <c r="BK364" i="1"/>
  <c r="BS364" i="1"/>
  <c r="CA364" i="1"/>
  <c r="CI364" i="1"/>
  <c r="CQ364" i="1"/>
  <c r="CY364" i="1"/>
  <c r="DG364" i="1"/>
  <c r="DM367" i="1"/>
  <c r="CK376" i="1"/>
  <c r="CS376" i="1"/>
  <c r="DA376" i="1"/>
  <c r="DM386" i="1"/>
  <c r="DM387" i="1"/>
  <c r="DM388" i="1"/>
  <c r="BN399" i="1"/>
  <c r="BT399" i="1"/>
  <c r="CJ399" i="1"/>
  <c r="CP399" i="1"/>
  <c r="CV399" i="1"/>
  <c r="M18" i="1"/>
  <c r="DL19" i="1"/>
  <c r="BY19" i="1"/>
  <c r="BY18" i="1" s="1"/>
  <c r="BX18" i="1"/>
  <c r="DM100" i="1"/>
  <c r="L397" i="1"/>
  <c r="P397" i="1"/>
  <c r="T397" i="1"/>
  <c r="X397" i="1"/>
  <c r="AB397" i="1"/>
  <c r="AF397" i="1"/>
  <c r="AN397" i="1"/>
  <c r="AV397" i="1"/>
  <c r="BJ399" i="1"/>
  <c r="BP399" i="1"/>
  <c r="CL399" i="1"/>
  <c r="CB399" i="1"/>
  <c r="CN399" i="1"/>
  <c r="BH399" i="1"/>
  <c r="BR399" i="1"/>
  <c r="CX399" i="1"/>
  <c r="BY17" i="1"/>
  <c r="BY16" i="1" s="1"/>
  <c r="DL30" i="1"/>
  <c r="O32" i="1"/>
  <c r="BL32" i="1"/>
  <c r="R397" i="1"/>
  <c r="V397" i="1"/>
  <c r="AD397" i="1"/>
  <c r="AH397" i="1"/>
  <c r="AL397" i="1"/>
  <c r="AT397" i="1"/>
  <c r="AX397" i="1"/>
  <c r="BB397" i="1"/>
  <c r="DL27" i="1"/>
  <c r="AR32" i="1"/>
  <c r="BM41" i="1"/>
  <c r="BM35" i="1" s="1"/>
  <c r="M48" i="1"/>
  <c r="M52" i="1"/>
  <c r="M58" i="1"/>
  <c r="M69" i="1"/>
  <c r="BX82" i="1"/>
  <c r="AQ97" i="1"/>
  <c r="AQ96" i="1" s="1"/>
  <c r="DL100" i="1"/>
  <c r="O104" i="1"/>
  <c r="DM112" i="1"/>
  <c r="DM118" i="1"/>
  <c r="BY125" i="1"/>
  <c r="DM34" i="1"/>
  <c r="AZ397" i="1"/>
  <c r="BD397" i="1"/>
  <c r="DJ397" i="1"/>
  <c r="O48" i="1"/>
  <c r="BX48" i="1"/>
  <c r="BY50" i="1"/>
  <c r="BY48" i="1" s="1"/>
  <c r="M54" i="1"/>
  <c r="M77" i="1"/>
  <c r="M82" i="1"/>
  <c r="BY93" i="1"/>
  <c r="BY82" i="1" s="1"/>
  <c r="DM114" i="1"/>
  <c r="DM121" i="1"/>
  <c r="BK108" i="1"/>
  <c r="BS108" i="1"/>
  <c r="CA108" i="1"/>
  <c r="CI108" i="1"/>
  <c r="CQ108" i="1"/>
  <c r="CY108" i="1"/>
  <c r="DG108" i="1"/>
  <c r="BM120" i="1"/>
  <c r="DL120" i="1"/>
  <c r="N108" i="1"/>
  <c r="O122" i="1"/>
  <c r="O108" i="1" s="1"/>
  <c r="BM128" i="1"/>
  <c r="DM128" i="1" s="1"/>
  <c r="M138" i="1"/>
  <c r="O146" i="1"/>
  <c r="Z208" i="1"/>
  <c r="Z397" i="1" s="1"/>
  <c r="DK217" i="1"/>
  <c r="DM220" i="1"/>
  <c r="DM223" i="1"/>
  <c r="U222" i="1"/>
  <c r="AC222" i="1"/>
  <c r="AK222" i="1"/>
  <c r="AS222" i="1"/>
  <c r="BA222" i="1"/>
  <c r="DM237" i="1"/>
  <c r="DM275" i="1"/>
  <c r="M125" i="1"/>
  <c r="M150" i="1"/>
  <c r="M197" i="1"/>
  <c r="O208" i="1"/>
  <c r="DM218" i="1"/>
  <c r="M217" i="1"/>
  <c r="U217" i="1"/>
  <c r="AC217" i="1"/>
  <c r="AK217" i="1"/>
  <c r="AS217" i="1"/>
  <c r="BA217" i="1"/>
  <c r="DM243" i="1"/>
  <c r="DM261" i="1"/>
  <c r="DL123" i="1"/>
  <c r="DM202" i="1"/>
  <c r="BX125" i="1"/>
  <c r="M208" i="1"/>
  <c r="DM215" i="1"/>
  <c r="Q217" i="1"/>
  <c r="Y217" i="1"/>
  <c r="AG217" i="1"/>
  <c r="AO217" i="1"/>
  <c r="AW217" i="1"/>
  <c r="BE217" i="1"/>
  <c r="M222" i="1"/>
  <c r="BL229" i="1"/>
  <c r="AS232" i="1"/>
  <c r="AS229" i="1" s="1"/>
  <c r="AP249" i="1"/>
  <c r="AP397" i="1" s="1"/>
  <c r="DL254" i="1"/>
  <c r="DL255" i="1"/>
  <c r="DL261" i="1"/>
  <c r="M264" i="1"/>
  <c r="BL270" i="1"/>
  <c r="DL272" i="1"/>
  <c r="DL276" i="1"/>
  <c r="DM280" i="1"/>
  <c r="DM235" i="1"/>
  <c r="DM248" i="1"/>
  <c r="DM247" i="1" s="1"/>
  <c r="DL282" i="1"/>
  <c r="DM335" i="1"/>
  <c r="M229" i="1"/>
  <c r="DL243" i="1"/>
  <c r="O246" i="1"/>
  <c r="DM246" i="1" s="1"/>
  <c r="DL259" i="1"/>
  <c r="M270" i="1"/>
  <c r="DM286" i="1"/>
  <c r="AS262" i="1"/>
  <c r="DM262" i="1" s="1"/>
  <c r="DM312" i="1"/>
  <c r="AQ293" i="1"/>
  <c r="AQ298" i="1"/>
  <c r="DM298" i="1" s="1"/>
  <c r="AS302" i="1"/>
  <c r="DM302" i="1" s="1"/>
  <c r="DL312" i="1"/>
  <c r="BM329" i="1"/>
  <c r="DM329" i="1" s="1"/>
  <c r="DL335" i="1"/>
  <c r="DL320" i="1" s="1"/>
  <c r="O341" i="1"/>
  <c r="BM343" i="1"/>
  <c r="DM343" i="1" s="1"/>
  <c r="DM358" i="1"/>
  <c r="M300" i="1"/>
  <c r="AS337" i="1"/>
  <c r="AS338" i="1"/>
  <c r="DM338" i="1" s="1"/>
  <c r="M364" i="1"/>
  <c r="BM369" i="1"/>
  <c r="BM364" i="1" s="1"/>
  <c r="CG378" i="1"/>
  <c r="DM378" i="1" s="1"/>
  <c r="DM396" i="1"/>
  <c r="DM395" i="1" s="1"/>
  <c r="DH399" i="1"/>
  <c r="Q376" i="1"/>
  <c r="BE397" i="1" l="1"/>
  <c r="Y397" i="1"/>
  <c r="Y399" i="1" s="1"/>
  <c r="CF399" i="1"/>
  <c r="N397" i="1"/>
  <c r="DE397" i="1"/>
  <c r="BZ399" i="1"/>
  <c r="DF399" i="1"/>
  <c r="BV399" i="1"/>
  <c r="CT399" i="1"/>
  <c r="BQ397" i="1"/>
  <c r="DD399" i="1"/>
  <c r="CU397" i="1"/>
  <c r="CR399" i="1"/>
  <c r="CD399" i="1"/>
  <c r="CZ399" i="1"/>
  <c r="CH399" i="1"/>
  <c r="DB399" i="1"/>
  <c r="DM104" i="1"/>
  <c r="DM32" i="1"/>
  <c r="DL234" i="1"/>
  <c r="DM222" i="1"/>
  <c r="AW397" i="1"/>
  <c r="DM197" i="1"/>
  <c r="O270" i="1"/>
  <c r="DM97" i="1"/>
  <c r="DM96" i="1" s="1"/>
  <c r="CM397" i="1"/>
  <c r="BG397" i="1"/>
  <c r="DM213" i="1"/>
  <c r="DM208" i="1" s="1"/>
  <c r="DM356" i="1"/>
  <c r="DM354" i="1" s="1"/>
  <c r="O96" i="1"/>
  <c r="DM270" i="1"/>
  <c r="BM270" i="1"/>
  <c r="BI397" i="1"/>
  <c r="BI399" i="1" s="1"/>
  <c r="DM348" i="1"/>
  <c r="DM69" i="1"/>
  <c r="DG397" i="1"/>
  <c r="CA397" i="1"/>
  <c r="CA399" i="1" s="1"/>
  <c r="DM303" i="1"/>
  <c r="DM300" i="1" s="1"/>
  <c r="CS397" i="1"/>
  <c r="CO397" i="1"/>
  <c r="CE397" i="1"/>
  <c r="BU397" i="1"/>
  <c r="DL300" i="1"/>
  <c r="AO397" i="1"/>
  <c r="AK397" i="1"/>
  <c r="CQ397" i="1"/>
  <c r="DL96" i="1"/>
  <c r="AR397" i="1"/>
  <c r="AG397" i="1"/>
  <c r="DK397" i="1"/>
  <c r="DM125" i="1"/>
  <c r="CI397" i="1"/>
  <c r="BW397" i="1"/>
  <c r="AC397" i="1"/>
  <c r="CY397" i="1"/>
  <c r="BS397" i="1"/>
  <c r="BM125" i="1"/>
  <c r="CW397" i="1"/>
  <c r="BO397" i="1"/>
  <c r="DL284" i="1"/>
  <c r="DM43" i="1"/>
  <c r="DM42" i="1" s="1"/>
  <c r="DM146" i="1"/>
  <c r="DC397" i="1"/>
  <c r="DM77" i="1"/>
  <c r="BA397" i="1"/>
  <c r="U397" i="1"/>
  <c r="BX397" i="1"/>
  <c r="DI397" i="1"/>
  <c r="AY397" i="1"/>
  <c r="AU397" i="1"/>
  <c r="CC397" i="1"/>
  <c r="BL397" i="1"/>
  <c r="BC397" i="1"/>
  <c r="AA397" i="1"/>
  <c r="AI397" i="1"/>
  <c r="AQ284" i="1"/>
  <c r="AQ397" i="1" s="1"/>
  <c r="AS300" i="1"/>
  <c r="BM339" i="1"/>
  <c r="DM264" i="1"/>
  <c r="DM54" i="1"/>
  <c r="S397" i="1"/>
  <c r="DA397" i="1"/>
  <c r="AM397" i="1"/>
  <c r="DM58" i="1"/>
  <c r="W397" i="1"/>
  <c r="AE397" i="1"/>
  <c r="CK397" i="1"/>
  <c r="DM376" i="1"/>
  <c r="DL108" i="1"/>
  <c r="BK397" i="1"/>
  <c r="DM285" i="1"/>
  <c r="DM20" i="1"/>
  <c r="DL270" i="1"/>
  <c r="DL249" i="1"/>
  <c r="Q397" i="1"/>
  <c r="AS249" i="1"/>
  <c r="DM150" i="1"/>
  <c r="DM138" i="1"/>
  <c r="DM50" i="1"/>
  <c r="M397" i="1"/>
  <c r="DM51" i="1"/>
  <c r="N399" i="1"/>
  <c r="AP399" i="1"/>
  <c r="AG399" i="1"/>
  <c r="BE399" i="1"/>
  <c r="DM249" i="1"/>
  <c r="Z399" i="1"/>
  <c r="DM232" i="1"/>
  <c r="DM229" i="1" s="1"/>
  <c r="BM108" i="1"/>
  <c r="DM120" i="1"/>
  <c r="DJ399" i="1"/>
  <c r="AX399" i="1"/>
  <c r="AN399" i="1"/>
  <c r="CG376" i="1"/>
  <c r="CG397" i="1" s="1"/>
  <c r="DM234" i="1"/>
  <c r="DM217" i="1"/>
  <c r="BD399" i="1"/>
  <c r="AT399" i="1"/>
  <c r="AD399" i="1"/>
  <c r="BY397" i="1"/>
  <c r="DM17" i="1"/>
  <c r="DM16" i="1" s="1"/>
  <c r="AJ399" i="1"/>
  <c r="T399" i="1"/>
  <c r="DM19" i="1"/>
  <c r="R399" i="1"/>
  <c r="X399" i="1"/>
  <c r="AS320" i="1"/>
  <c r="O339" i="1"/>
  <c r="DM341" i="1"/>
  <c r="DM339" i="1" s="1"/>
  <c r="DM337" i="1"/>
  <c r="DM320" i="1" s="1"/>
  <c r="BM320" i="1"/>
  <c r="DM293" i="1"/>
  <c r="DM122" i="1"/>
  <c r="AZ399" i="1"/>
  <c r="CU399" i="1"/>
  <c r="AV399" i="1"/>
  <c r="AF399" i="1"/>
  <c r="P399" i="1"/>
  <c r="AH399" i="1"/>
  <c r="DM369" i="1"/>
  <c r="DM364" i="1" s="1"/>
  <c r="O234" i="1"/>
  <c r="CO399" i="1"/>
  <c r="BB399" i="1"/>
  <c r="AL399" i="1"/>
  <c r="V399" i="1"/>
  <c r="DM41" i="1"/>
  <c r="DM35" i="1" s="1"/>
  <c r="CM399" i="1"/>
  <c r="AB399" i="1"/>
  <c r="L399" i="1"/>
  <c r="DM93" i="1"/>
  <c r="DM82" i="1" s="1"/>
  <c r="DL18" i="1"/>
  <c r="DK399" i="1" l="1"/>
  <c r="BW399" i="1"/>
  <c r="AR399" i="1"/>
  <c r="BS399" i="1"/>
  <c r="DM284" i="1"/>
  <c r="BL399" i="1"/>
  <c r="BX399" i="1"/>
  <c r="BG399" i="1"/>
  <c r="BQ399" i="1"/>
  <c r="CS399" i="1"/>
  <c r="CQ399" i="1"/>
  <c r="DE399" i="1"/>
  <c r="AW399" i="1"/>
  <c r="DG399" i="1"/>
  <c r="BK399" i="1"/>
  <c r="AE399" i="1"/>
  <c r="DA399" i="1"/>
  <c r="AA399" i="1"/>
  <c r="AU399" i="1"/>
  <c r="U399" i="1"/>
  <c r="CW399" i="1"/>
  <c r="AC399" i="1"/>
  <c r="M399" i="1"/>
  <c r="W399" i="1"/>
  <c r="S399" i="1"/>
  <c r="BC399" i="1"/>
  <c r="AY399" i="1"/>
  <c r="BA399" i="1"/>
  <c r="BU399" i="1"/>
  <c r="AQ399" i="1"/>
  <c r="DI399" i="1"/>
  <c r="CI399" i="1"/>
  <c r="CE399" i="1"/>
  <c r="Q399" i="1"/>
  <c r="CK399" i="1"/>
  <c r="AM399" i="1"/>
  <c r="AI399" i="1"/>
  <c r="CC399" i="1"/>
  <c r="DC399" i="1"/>
  <c r="BO399" i="1"/>
  <c r="CY399" i="1"/>
  <c r="AO399" i="1"/>
  <c r="AK399" i="1"/>
  <c r="AS397" i="1"/>
  <c r="DL397" i="1"/>
  <c r="DM18" i="1"/>
  <c r="O397" i="1"/>
  <c r="DM48" i="1"/>
  <c r="DM108" i="1"/>
  <c r="BM397" i="1"/>
  <c r="BY399" i="1"/>
  <c r="CG399" i="1"/>
  <c r="O399" i="1" l="1"/>
  <c r="AS399" i="1"/>
  <c r="DL399" i="1"/>
  <c r="DM397" i="1"/>
  <c r="BM399" i="1"/>
  <c r="DM399" i="1" l="1"/>
</calcChain>
</file>

<file path=xl/sharedStrings.xml><?xml version="1.0" encoding="utf-8"?>
<sst xmlns="http://schemas.openxmlformats.org/spreadsheetml/2006/main" count="670" uniqueCount="525">
  <si>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</si>
  <si>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</si>
  <si>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</si>
  <si>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</si>
  <si>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</si>
  <si>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</si>
  <si>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</si>
  <si>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</si>
  <si>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</si>
  <si>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</si>
  <si>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</si>
  <si>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</si>
  <si>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</si>
  <si>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</si>
  <si>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</si>
  <si>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</si>
  <si>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</si>
  <si>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</si>
  <si>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</si>
  <si>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</si>
  <si>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</si>
  <si>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</si>
  <si>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</si>
  <si>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</si>
  <si>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</si>
  <si>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</si>
  <si>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</si>
  <si>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</si>
  <si>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</si>
  <si>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</si>
  <si>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</si>
  <si>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</si>
  <si>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</si>
  <si>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</si>
  <si>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</si>
  <si>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</si>
  <si>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</si>
  <si>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</si>
  <si>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</si>
  <si>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</si>
  <si>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</si>
  <si>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</si>
  <si>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</si>
  <si>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</si>
  <si>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</si>
  <si>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</si>
  <si>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</si>
  <si>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</si>
  <si>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</si>
  <si>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</si>
  <si>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</si>
  <si>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</si>
  <si>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</si>
  <si>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</si>
  <si>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</si>
  <si>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</si>
  <si>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</si>
  <si>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</si>
  <si>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</si>
  <si>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</si>
  <si>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</si>
  <si>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</si>
  <si>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</si>
  <si>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</si>
  <si>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</si>
  <si>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</si>
  <si>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</si>
  <si>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</si>
  <si>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</si>
  <si>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</si>
  <si>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</si>
  <si>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</si>
  <si>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</si>
  <si>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</si>
  <si>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</si>
  <si>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</si>
  <si>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</si>
  <si>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</si>
  <si>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</si>
  <si>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</si>
  <si>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</si>
  <si>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</si>
  <si>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</si>
  <si>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</si>
  <si>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</si>
  <si>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</si>
  <si>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</si>
  <si>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</si>
  <si>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</si>
  <si>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</si>
  <si>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</si>
  <si>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</si>
  <si>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</si>
  <si>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</si>
  <si>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</si>
  <si>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</si>
  <si>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</si>
  <si>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</si>
  <si>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</si>
  <si>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</si>
  <si>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</si>
  <si>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</si>
  <si>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</si>
  <si>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</si>
  <si>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</si>
  <si>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</si>
  <si>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</si>
  <si>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</si>
  <si>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</si>
  <si>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</si>
  <si>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</si>
  <si>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</si>
  <si>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</si>
  <si>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</si>
  <si>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</si>
  <si>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</si>
  <si>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</si>
  <si>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</si>
  <si>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</si>
  <si>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</si>
  <si>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</si>
  <si>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</si>
  <si>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</si>
  <si>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</si>
  <si>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</si>
  <si>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</si>
  <si>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</si>
  <si>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</si>
  <si>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</si>
  <si>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</si>
  <si>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</si>
  <si>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</si>
  <si>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</si>
  <si>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</si>
  <si>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</si>
  <si>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КУСмо c 01.08.2018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</si>
  <si>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</si>
  <si>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</si>
  <si>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</si>
  <si>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</si>
  <si>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</si>
  <si>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</si>
  <si>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</si>
  <si>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</si>
  <si>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</si>
  <si>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</si>
  <si>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</si>
  <si>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</si>
  <si>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</si>
  <si>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</si>
  <si>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</si>
  <si>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</si>
  <si>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</si>
  <si>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</si>
  <si>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</si>
  <si>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</si>
  <si>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</si>
  <si>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</si>
  <si>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</si>
  <si>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</si>
  <si>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</si>
  <si>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</si>
  <si>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</si>
  <si>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</si>
  <si>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</si>
  <si>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</si>
  <si>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</si>
  <si>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</si>
  <si>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</si>
  <si>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</si>
  <si>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</si>
  <si>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</si>
  <si>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</si>
  <si>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</si>
  <si>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</si>
  <si>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</si>
  <si>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</si>
  <si>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</si>
  <si>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</si>
  <si>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</si>
  <si>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</si>
  <si>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</si>
  <si>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</si>
  <si>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</si>
  <si>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</si>
  <si>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</si>
  <si>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</si>
  <si>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</si>
  <si>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</si>
  <si>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</si>
  <si>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</si>
  <si>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</si>
  <si>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</si>
  <si>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</si>
  <si>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</si>
  <si>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</si>
  <si>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</si>
  <si>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</si>
  <si>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</si>
  <si>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</si>
  <si>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</si>
  <si>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</si>
  <si>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</si>
  <si>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</si>
  <si>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</si>
  <si>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</si>
  <si>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</si>
  <si>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</si>
  <si>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</si>
  <si>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</si>
  <si>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</si>
  <si>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</si>
  <si>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</si>
  <si>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</si>
  <si>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</si>
  <si>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</si>
  <si>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</si>
  <si>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</si>
  <si>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</si>
  <si>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</si>
  <si>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</si>
  <si>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</si>
  <si>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</si>
  <si>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</si>
  <si>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</si>
  <si>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</si>
  <si>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</si>
  <si>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</si>
  <si>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</si>
  <si>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</si>
  <si>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</si>
  <si>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</si>
  <si>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</si>
  <si>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</si>
  <si>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</si>
  <si>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</si>
  <si>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</si>
  <si>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</si>
  <si>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</si>
  <si>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</si>
  <si>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</si>
  <si>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</si>
  <si>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</si>
  <si>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</si>
  <si>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</si>
  <si>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</si>
  <si>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</si>
  <si>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</si>
  <si>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</si>
  <si>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</si>
  <si>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</si>
  <si>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</si>
  <si>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</si>
  <si>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</si>
  <si>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</si>
  <si>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</si>
  <si>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</si>
  <si>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</si>
  <si>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</si>
  <si>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</si>
  <si>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</si>
  <si>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</si>
  <si>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</si>
  <si>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</si>
  <si>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</si>
  <si>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</si>
  <si>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</si>
  <si>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</si>
  <si>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</si>
  <si>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</si>
  <si>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</si>
  <si>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</si>
  <si>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</si>
  <si>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</si>
  <si>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</si>
  <si>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</si>
  <si>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</si>
  <si>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</si>
  <si>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</si>
  <si>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</si>
  <si>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</si>
  <si>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</si>
  <si>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</si>
  <si>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</si>
  <si>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</si>
  <si>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</si>
  <si>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</si>
  <si>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</si>
  <si>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</si>
  <si>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</si>
  <si>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</si>
  <si>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</si>
  <si>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</si>
  <si>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</si>
  <si>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</si>
  <si>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</si>
  <si>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</si>
  <si>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</si>
  <si>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</si>
  <si>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</si>
  <si>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</si>
  <si>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</si>
  <si>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</si>
  <si>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</si>
  <si>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</si>
  <si>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</si>
  <si>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</si>
  <si>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</si>
  <si>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</si>
  <si>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</si>
  <si>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</si>
  <si>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</si>
  <si>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</si>
  <si>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</si>
  <si>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</si>
  <si>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</si>
  <si>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</si>
  <si>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</si>
  <si>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</si>
  <si>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</si>
  <si>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</si>
  <si>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</si>
  <si>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</si>
  <si>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</si>
  <si>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</si>
  <si>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</si>
  <si>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</si>
  <si>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</si>
  <si>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</si>
  <si>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</si>
  <si>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</si>
  <si>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</si>
  <si>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</si>
  <si>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</si>
  <si>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</si>
  <si>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</si>
  <si>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</si>
  <si>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</si>
  <si>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</si>
  <si>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</si>
  <si>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</si>
  <si>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</si>
  <si>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</si>
  <si>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</si>
  <si>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</si>
  <si>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</si>
  <si>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</si>
  <si>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</si>
  <si>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</si>
  <si>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</si>
  <si>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</si>
  <si>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</si>
  <si>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</si>
  <si>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</si>
  <si>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</si>
  <si>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</si>
  <si>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</si>
  <si>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</si>
  <si>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</si>
  <si>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</si>
  <si>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</si>
  <si>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</si>
  <si>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</si>
  <si>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</si>
  <si>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</si>
  <si>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</si>
  <si>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</si>
  <si>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</si>
  <si>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</si>
  <si>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</si>
  <si>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</si>
  <si>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</si>
  <si>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</si>
  <si>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</si>
  <si>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</si>
  <si>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</si>
  <si>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</si>
  <si>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</si>
  <si>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</si>
  <si>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</si>
  <si>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</si>
  <si>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</si>
  <si>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</si>
  <si>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</si>
  <si>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</si>
  <si>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</si>
  <si>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</si>
  <si>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</si>
  <si>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</si>
  <si>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</si>
  <si>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</si>
  <si>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</si>
  <si>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</si>
  <si>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</si>
  <si>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</si>
  <si>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</si>
  <si>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</si>
  <si>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</si>
  <si>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</si>
  <si>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</si>
  <si>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</si>
  <si>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</si>
  <si>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</si>
  <si>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</si>
  <si>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</si>
  <si>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</si>
  <si>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</si>
  <si>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</si>
  <si>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</si>
  <si>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</si>
  <si>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</si>
  <si>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</si>
  <si>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</si>
  <si>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</si>
  <si>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</si>
  <si>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</si>
  <si>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</si>
  <si>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</si>
  <si>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</si>
  <si>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</si>
  <si>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</si>
  <si>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</si>
  <si>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</si>
  <si>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</si>
  <si>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</si>
  <si>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</si>
  <si>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</si>
  <si>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</si>
  <si>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</si>
  <si>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</si>
  <si>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</si>
  <si>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</si>
  <si>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</si>
  <si>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</si>
  <si>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</si>
  <si>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</si>
  <si>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</si>
  <si>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</si>
  <si>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</si>
  <si>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</si>
  <si>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</si>
  <si>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</si>
  <si>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</si>
  <si>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</si>
  <si>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</si>
  <si>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</si>
  <si>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</si>
  <si>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</si>
  <si>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</si>
  <si>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</si>
  <si>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</si>
  <si>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</si>
  <si>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</si>
  <si>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</si>
  <si>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</si>
  <si>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</si>
  <si>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</si>
  <si>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</si>
  <si>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</si>
  <si>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</si>
  <si>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</si>
  <si>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</si>
  <si>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</si>
  <si>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</si>
  <si>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</si>
  <si>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</si>
  <si>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</si>
  <si>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</si>
  <si>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</si>
  <si>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</si>
  <si>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</si>
  <si>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</si>
  <si>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</si>
  <si>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</si>
  <si>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</si>
  <si>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</si>
  <si>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</si>
  <si>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</si>
  <si>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</si>
  <si>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</si>
  <si>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</si>
  <si>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</si>
  <si>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</si>
  <si>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</si>
  <si>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</si>
  <si>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</si>
  <si>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</si>
  <si>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</si>
  <si>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</si>
  <si>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</si>
  <si>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</si>
  <si>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</si>
  <si>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</si>
  <si>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</si>
  <si>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</si>
  <si>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</si>
  <si>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</si>
  <si>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</si>
  <si>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</si>
  <si>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</si>
  <si>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</si>
  <si>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</si>
  <si>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</si>
  <si>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</si>
  <si>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</si>
  <si>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</si>
  <si>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</si>
  <si>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</si>
  <si>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</si>
  <si>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</si>
  <si>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</si>
  <si>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</si>
  <si>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</si>
  <si>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</si>
  <si>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</si>
  <si>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</si>
  <si>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ИТОГО</t>
  </si>
  <si>
    <t>10.08.2018 №6</t>
  </si>
  <si>
    <t>отклонения</t>
  </si>
  <si>
    <r>
      <t xml:space="preserve">Другие болезни крови и кроветворных органов </t>
    </r>
    <r>
      <rPr>
        <b/>
        <sz val="11"/>
        <rFont val="Times New Roman"/>
        <family val="1"/>
        <charset val="204"/>
      </rPr>
      <t>(уровень 1)</t>
    </r>
  </si>
  <si>
    <t>Приложение № 2</t>
  </si>
  <si>
    <t>к Решению Комиссии             по разработке ТП ОМС           от 30.08.2018  № 7</t>
  </si>
  <si>
    <t>30.08.2018 №7</t>
  </si>
  <si>
    <t>КУ (управленческий коэффициент)  2018</t>
  </si>
  <si>
    <t xml:space="preserve">КГБУЗ "Городская больница N 7" МЗ ХК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</si>
</sst>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" fillId="0" borderId="0"/>
    <xf numFmtId="0" fontId="12" fillId="0" borderId="0"/>
    <xf numFmtId="0" fontId="3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9" fontId="12" fillId="0" borderId="0" quotePrefix="1" applyFont="0" applyFill="0" applyBorder="0" applyAlignment="0">
      <protection locked="0"/>
    </xf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2" fillId="0" borderId="0" quotePrefix="1" applyFont="0" applyFill="0" applyBorder="0" applyAlignment="0">
      <protection locked="0"/>
    </xf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16">
    <xf numFmtId="0" fontId="0" fillId="0" borderId="0" xfId="0"/>
    <xf numFmtId="0" fontId="4" fillId="0" borderId="18" xfId="1" applyFont="1" applyFill="1" applyBorder="1" applyAlignment="1">
      <alignment horizontal="center" vertical="center" wrapText="1"/>
    </xf>
    <xf numFmtId="165" fontId="4" fillId="0" borderId="18" xfId="1" applyNumberFormat="1" applyFont="1" applyFill="1" applyBorder="1" applyAlignment="1">
      <alignment horizontal="center" vertical="center" wrapText="1"/>
    </xf>
    <xf numFmtId="164" fontId="4" fillId="0" borderId="23" xfId="1" applyNumberFormat="1" applyFont="1" applyFill="1" applyBorder="1" applyAlignment="1">
      <alignment horizontal="center" vertical="center" wrapText="1"/>
    </xf>
    <xf numFmtId="164" fontId="4" fillId="0" borderId="18" xfId="1" applyNumberFormat="1" applyFont="1" applyFill="1" applyBorder="1" applyAlignment="1">
      <alignment horizontal="center" vertical="center" wrapText="1"/>
    </xf>
    <xf numFmtId="164" fontId="4" fillId="0" borderId="20" xfId="1" applyNumberFormat="1" applyFont="1" applyFill="1" applyBorder="1" applyAlignment="1">
      <alignment horizontal="center" vertical="center" wrapText="1"/>
    </xf>
    <xf numFmtId="1" fontId="9" fillId="0" borderId="10" xfId="1" applyNumberFormat="1" applyFont="1" applyFill="1" applyBorder="1" applyAlignment="1">
      <alignment horizontal="center" vertical="center" wrapText="1"/>
    </xf>
    <xf numFmtId="166" fontId="9" fillId="0" borderId="11" xfId="1" applyNumberFormat="1" applyFont="1" applyFill="1" applyBorder="1" applyAlignment="1">
      <alignment horizontal="center" vertical="center" wrapText="1"/>
    </xf>
    <xf numFmtId="166" fontId="9" fillId="0" borderId="11" xfId="2" applyNumberFormat="1" applyFont="1" applyFill="1" applyBorder="1" applyAlignment="1">
      <alignment horizontal="center" vertical="center" wrapText="1"/>
    </xf>
    <xf numFmtId="166" fontId="9" fillId="0" borderId="12" xfId="1" applyNumberFormat="1" applyFont="1" applyFill="1" applyBorder="1" applyAlignment="1">
      <alignment horizontal="center" vertical="center" wrapText="1"/>
    </xf>
    <xf numFmtId="166" fontId="9" fillId="0" borderId="20" xfId="1" applyNumberFormat="1" applyFont="1" applyFill="1" applyBorder="1" applyAlignment="1">
      <alignment horizontal="center" vertical="center" wrapText="1"/>
    </xf>
    <xf numFmtId="1" fontId="9" fillId="0" borderId="18" xfId="1" applyNumberFormat="1" applyFont="1" applyFill="1" applyBorder="1" applyAlignment="1">
      <alignment horizontal="center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vertical="center" wrapText="1"/>
    </xf>
    <xf numFmtId="4" fontId="5" fillId="0" borderId="18" xfId="1" applyNumberFormat="1" applyFont="1" applyFill="1" applyBorder="1" applyAlignment="1">
      <alignment horizontal="center" vertical="center" wrapText="1"/>
    </xf>
    <xf numFmtId="164" fontId="5" fillId="0" borderId="23" xfId="1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4" fontId="5" fillId="0" borderId="20" xfId="1" applyNumberFormat="1" applyFont="1" applyFill="1" applyBorder="1" applyAlignment="1">
      <alignment horizontal="center" vertical="center" wrapText="1"/>
    </xf>
    <xf numFmtId="1" fontId="8" fillId="0" borderId="12" xfId="2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1" xfId="2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165" fontId="5" fillId="0" borderId="14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5" fontId="5" fillId="0" borderId="11" xfId="3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3" fontId="5" fillId="0" borderId="11" xfId="2" applyNumberFormat="1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center" vertical="center" wrapText="1"/>
    </xf>
    <xf numFmtId="165" fontId="4" fillId="0" borderId="11" xfId="2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vertical="center" wrapText="1"/>
    </xf>
    <xf numFmtId="4" fontId="5" fillId="0" borderId="24" xfId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165" fontId="5" fillId="0" borderId="19" xfId="2" applyNumberFormat="1" applyFont="1" applyFill="1" applyBorder="1" applyAlignment="1">
      <alignment horizontal="center" vertical="center" wrapText="1"/>
    </xf>
    <xf numFmtId="165" fontId="5" fillId="0" borderId="19" xfId="1" applyNumberFormat="1" applyFont="1" applyFill="1" applyBorder="1" applyAlignment="1">
      <alignment horizontal="center" vertical="center" wrapText="1"/>
    </xf>
    <xf numFmtId="165" fontId="5" fillId="0" borderId="19" xfId="3" applyNumberFormat="1" applyFont="1" applyFill="1" applyBorder="1" applyAlignment="1">
      <alignment horizontal="center" vertical="center" wrapText="1"/>
    </xf>
    <xf numFmtId="165" fontId="5" fillId="0" borderId="22" xfId="1" applyNumberFormat="1" applyFont="1" applyFill="1" applyBorder="1" applyAlignment="1">
      <alignment horizontal="center" vertical="center" wrapText="1"/>
    </xf>
    <xf numFmtId="165" fontId="5" fillId="0" borderId="25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vertical="center" wrapText="1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165" fontId="5" fillId="0" borderId="23" xfId="2" applyNumberFormat="1" applyFont="1" applyFill="1" applyBorder="1" applyAlignment="1">
      <alignment horizontal="center" vertical="center" wrapText="1"/>
    </xf>
    <xf numFmtId="165" fontId="5" fillId="0" borderId="23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5" fontId="5" fillId="0" borderId="27" xfId="1" applyNumberFormat="1" applyFont="1" applyFill="1" applyBorder="1" applyAlignment="1">
      <alignment horizontal="center" vertical="center" wrapText="1"/>
    </xf>
    <xf numFmtId="168" fontId="5" fillId="0" borderId="18" xfId="1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165" fontId="5" fillId="0" borderId="18" xfId="1" applyNumberFormat="1" applyFont="1" applyFill="1" applyBorder="1" applyAlignment="1">
      <alignment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vertical="center" wrapText="1"/>
    </xf>
    <xf numFmtId="4" fontId="4" fillId="0" borderId="18" xfId="1" applyNumberFormat="1" applyFont="1" applyFill="1" applyBorder="1" applyAlignment="1">
      <alignment horizontal="center" vertical="center" wrapText="1"/>
    </xf>
    <xf numFmtId="168" fontId="4" fillId="0" borderId="18" xfId="1" applyNumberFormat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vertical="center" wrapText="1"/>
    </xf>
    <xf numFmtId="164" fontId="4" fillId="3" borderId="23" xfId="1" applyNumberFormat="1" applyFont="1" applyFill="1" applyBorder="1" applyAlignment="1">
      <alignment horizontal="center" vertical="center" wrapText="1"/>
    </xf>
    <xf numFmtId="167" fontId="4" fillId="3" borderId="23" xfId="1" applyNumberFormat="1" applyFont="1" applyFill="1" applyBorder="1" applyAlignment="1">
      <alignment vertical="center" wrapText="1"/>
    </xf>
    <xf numFmtId="164" fontId="4" fillId="3" borderId="18" xfId="1" applyNumberFormat="1" applyFont="1" applyFill="1" applyBorder="1" applyAlignment="1">
      <alignment horizontal="center" vertical="center" wrapText="1"/>
    </xf>
    <xf numFmtId="164" fontId="4" fillId="3" borderId="20" xfId="1" applyNumberFormat="1" applyFont="1" applyFill="1" applyBorder="1" applyAlignment="1">
      <alignment horizontal="center" vertical="center" wrapText="1"/>
    </xf>
    <xf numFmtId="165" fontId="4" fillId="3" borderId="11" xfId="2" applyNumberFormat="1" applyFont="1" applyFill="1" applyBorder="1" applyAlignment="1">
      <alignment horizontal="center" vertical="center" wrapText="1"/>
    </xf>
    <xf numFmtId="4" fontId="5" fillId="3" borderId="18" xfId="1" applyNumberFormat="1" applyFont="1" applyFill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4" fontId="5" fillId="3" borderId="20" xfId="1" applyNumberFormat="1" applyFont="1" applyFill="1" applyBorder="1" applyAlignment="1">
      <alignment horizontal="center" vertical="center" wrapText="1"/>
    </xf>
    <xf numFmtId="4" fontId="4" fillId="3" borderId="18" xfId="1" applyNumberFormat="1" applyFont="1" applyFill="1" applyBorder="1" applyAlignment="1">
      <alignment horizontal="center" vertical="center" wrapText="1"/>
    </xf>
    <xf numFmtId="168" fontId="4" fillId="3" borderId="18" xfId="1" applyNumberFormat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left" vertical="center" wrapText="1"/>
    </xf>
    <xf numFmtId="165" fontId="4" fillId="3" borderId="11" xfId="1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1" fontId="6" fillId="0" borderId="12" xfId="2" applyNumberFormat="1" applyFont="1" applyFill="1" applyBorder="1" applyAlignment="1">
      <alignment horizontal="center" vertical="center" wrapText="1"/>
    </xf>
    <xf numFmtId="166" fontId="6" fillId="0" borderId="12" xfId="2" applyNumberFormat="1" applyFont="1" applyFill="1" applyBorder="1" applyAlignment="1">
      <alignment horizontal="center" vertical="center" wrapText="1"/>
    </xf>
    <xf numFmtId="166" fontId="6" fillId="0" borderId="11" xfId="2" applyNumberFormat="1" applyFont="1" applyFill="1" applyBorder="1" applyAlignment="1">
      <alignment horizontal="center" vertical="center" wrapText="1"/>
    </xf>
    <xf numFmtId="166" fontId="6" fillId="0" borderId="22" xfId="2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/>
    <xf numFmtId="0" fontId="4" fillId="0" borderId="18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/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1" fontId="5" fillId="0" borderId="0" xfId="0" applyNumberFormat="1" applyFont="1" applyFill="1" applyBorder="1" applyAlignment="1"/>
    <xf numFmtId="0" fontId="5" fillId="0" borderId="1" xfId="1" applyFont="1" applyFill="1" applyBorder="1" applyAlignment="1">
      <alignment horizontal="left" vertic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7" xfId="0" applyFont="1" applyFill="1" applyBorder="1" applyAlignment="1"/>
    <xf numFmtId="0" fontId="4" fillId="0" borderId="5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/>
    </xf>
    <xf numFmtId="0" fontId="5" fillId="0" borderId="9" xfId="0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right"/>
    </xf>
    <xf numFmtId="0" fontId="5" fillId="0" borderId="17" xfId="0" applyFont="1" applyFill="1" applyBorder="1"/>
    <xf numFmtId="1" fontId="6" fillId="0" borderId="11" xfId="1" applyNumberFormat="1" applyFont="1" applyFill="1" applyBorder="1" applyAlignment="1">
      <alignment horizontal="center" vertical="center" wrapText="1"/>
    </xf>
    <xf numFmtId="1" fontId="6" fillId="0" borderId="12" xfId="1" applyNumberFormat="1" applyFont="1" applyFill="1" applyBorder="1" applyAlignment="1">
      <alignment horizontal="center" vertical="center" wrapText="1"/>
    </xf>
    <xf numFmtId="1" fontId="6" fillId="0" borderId="20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/>
    <xf numFmtId="0" fontId="5" fillId="3" borderId="11" xfId="0" applyFont="1" applyFill="1" applyBorder="1"/>
    <xf numFmtId="0" fontId="5" fillId="3" borderId="18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5" fillId="0" borderId="19" xfId="0" applyFont="1" applyFill="1" applyBorder="1"/>
    <xf numFmtId="0" fontId="5" fillId="0" borderId="24" xfId="1" applyFont="1" applyFill="1" applyBorder="1" applyAlignment="1">
      <alignment horizontal="center" vertical="center"/>
    </xf>
    <xf numFmtId="0" fontId="5" fillId="0" borderId="26" xfId="0" applyFont="1" applyFill="1" applyBorder="1"/>
    <xf numFmtId="0" fontId="5" fillId="0" borderId="23" xfId="0" applyFont="1" applyFill="1" applyBorder="1"/>
    <xf numFmtId="0" fontId="5" fillId="0" borderId="13" xfId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166" fontId="4" fillId="0" borderId="11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vertical="center"/>
    </xf>
    <xf numFmtId="0" fontId="4" fillId="0" borderId="11" xfId="0" applyFont="1" applyFill="1" applyBorder="1"/>
    <xf numFmtId="0" fontId="4" fillId="0" borderId="11" xfId="1" applyFont="1" applyFill="1" applyBorder="1" applyAlignment="1">
      <alignment vertical="center" wrapText="1"/>
    </xf>
    <xf numFmtId="164" fontId="4" fillId="0" borderId="11" xfId="1" applyNumberFormat="1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horizontal="center" vertical="center" wrapText="1"/>
    </xf>
    <xf numFmtId="165" fontId="4" fillId="0" borderId="11" xfId="1" applyNumberFormat="1" applyFont="1" applyFill="1" applyBorder="1" applyAlignment="1">
      <alignment horizontal="center"/>
    </xf>
    <xf numFmtId="165" fontId="4" fillId="0" borderId="11" xfId="2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5" fontId="4" fillId="0" borderId="19" xfId="1" applyNumberFormat="1" applyFont="1" applyFill="1" applyBorder="1" applyAlignment="1">
      <alignment horizontal="center"/>
    </xf>
    <xf numFmtId="165" fontId="4" fillId="0" borderId="22" xfId="1" applyNumberFormat="1" applyFont="1" applyFill="1" applyBorder="1" applyAlignment="1">
      <alignment horizontal="center"/>
    </xf>
    <xf numFmtId="165" fontId="4" fillId="0" borderId="24" xfId="1" applyNumberFormat="1" applyFont="1" applyFill="1" applyBorder="1" applyAlignment="1">
      <alignment horizontal="center"/>
    </xf>
    <xf numFmtId="165" fontId="4" fillId="0" borderId="25" xfId="1" applyNumberFormat="1" applyFont="1" applyFill="1" applyBorder="1" applyAlignment="1">
      <alignment horizontal="center"/>
    </xf>
    <xf numFmtId="14" fontId="5" fillId="0" borderId="11" xfId="0" applyNumberFormat="1" applyFont="1" applyFill="1" applyBorder="1" applyAlignment="1">
      <alignment horizontal="center"/>
    </xf>
    <xf numFmtId="165" fontId="4" fillId="0" borderId="28" xfId="1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6" fillId="0" borderId="11" xfId="2" applyNumberFormat="1" applyFont="1" applyFill="1" applyBorder="1" applyAlignment="1">
      <alignment horizontal="center" vertical="center" wrapText="1"/>
    </xf>
    <xf numFmtId="1" fontId="5" fillId="0" borderId="11" xfId="2" applyNumberFormat="1" applyFont="1" applyFill="1" applyBorder="1" applyAlignment="1">
      <alignment horizontal="center" vertical="center" wrapText="1"/>
    </xf>
    <xf numFmtId="169" fontId="5" fillId="0" borderId="11" xfId="1" applyNumberFormat="1" applyFont="1" applyFill="1" applyBorder="1" applyAlignment="1">
      <alignment horizontal="center" vertical="center" wrapText="1"/>
    </xf>
    <xf numFmtId="165" fontId="4" fillId="0" borderId="29" xfId="1" applyNumberFormat="1" applyFont="1" applyFill="1" applyBorder="1" applyAlignment="1">
      <alignment horizontal="center"/>
    </xf>
    <xf numFmtId="1" fontId="6" fillId="0" borderId="11" xfId="1" applyNumberFormat="1" applyFont="1" applyFill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/>
    </xf>
    <xf numFmtId="169" fontId="4" fillId="0" borderId="11" xfId="1" applyNumberFormat="1" applyFont="1" applyFill="1" applyBorder="1" applyAlignment="1">
      <alignment horizontal="center"/>
    </xf>
    <xf numFmtId="165" fontId="7" fillId="0" borderId="19" xfId="2" applyNumberFormat="1" applyFont="1" applyFill="1" applyBorder="1" applyAlignment="1">
      <alignment horizontal="center" vertical="center" wrapText="1"/>
    </xf>
    <xf numFmtId="166" fontId="6" fillId="0" borderId="19" xfId="2" applyNumberFormat="1" applyFont="1" applyFill="1" applyBorder="1" applyAlignment="1">
      <alignment horizontal="center" vertical="center" wrapText="1"/>
    </xf>
    <xf numFmtId="166" fontId="6" fillId="0" borderId="23" xfId="2" applyNumberFormat="1" applyFont="1" applyFill="1" applyBorder="1" applyAlignment="1">
      <alignment horizontal="center" vertical="center" wrapText="1"/>
    </xf>
    <xf numFmtId="165" fontId="5" fillId="0" borderId="23" xfId="3" applyNumberFormat="1" applyFont="1" applyFill="1" applyBorder="1" applyAlignment="1">
      <alignment horizontal="center" vertical="center" wrapText="1"/>
    </xf>
    <xf numFmtId="164" fontId="4" fillId="2" borderId="23" xfId="1" applyNumberFormat="1" applyFont="1" applyFill="1" applyBorder="1" applyAlignment="1">
      <alignment horizontal="center" vertical="center" wrapText="1"/>
    </xf>
    <xf numFmtId="164" fontId="4" fillId="2" borderId="18" xfId="1" applyNumberFormat="1" applyFont="1" applyFill="1" applyBorder="1" applyAlignment="1">
      <alignment horizontal="center" vertical="center" wrapText="1"/>
    </xf>
    <xf numFmtId="165" fontId="4" fillId="2" borderId="12" xfId="2" applyNumberFormat="1" applyFont="1" applyFill="1" applyBorder="1" applyAlignment="1">
      <alignment horizontal="center" vertical="center" wrapText="1"/>
    </xf>
    <xf numFmtId="4" fontId="4" fillId="2" borderId="18" xfId="1" applyNumberFormat="1" applyFont="1" applyFill="1" applyBorder="1" applyAlignment="1">
      <alignment horizontal="center" vertical="center" wrapText="1"/>
    </xf>
    <xf numFmtId="168" fontId="4" fillId="2" borderId="18" xfId="1" applyNumberFormat="1" applyFont="1" applyFill="1" applyBorder="1" applyAlignment="1">
      <alignment horizontal="center" vertical="center" wrapText="1"/>
    </xf>
    <xf numFmtId="165" fontId="14" fillId="2" borderId="11" xfId="1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1" fontId="8" fillId="0" borderId="11" xfId="3" applyNumberFormat="1" applyFont="1" applyFill="1" applyBorder="1" applyAlignment="1">
      <alignment horizontal="center" vertical="center" wrapText="1"/>
    </xf>
    <xf numFmtId="165" fontId="14" fillId="2" borderId="19" xfId="1" applyNumberFormat="1" applyFont="1" applyFill="1" applyBorder="1" applyAlignment="1">
      <alignment horizontal="center"/>
    </xf>
    <xf numFmtId="165" fontId="7" fillId="0" borderId="19" xfId="3" applyNumberFormat="1" applyFont="1" applyFill="1" applyBorder="1" applyAlignment="1">
      <alignment horizontal="center" vertical="center" wrapText="1"/>
    </xf>
    <xf numFmtId="165" fontId="5" fillId="0" borderId="30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4" fontId="5" fillId="0" borderId="11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" fontId="6" fillId="0" borderId="11" xfId="1" applyNumberFormat="1" applyFont="1" applyFill="1" applyBorder="1" applyAlignment="1">
      <alignment horizontal="center" vertical="center" wrapText="1"/>
    </xf>
    <xf numFmtId="1" fontId="6" fillId="0" borderId="12" xfId="1" applyNumberFormat="1" applyFont="1" applyFill="1" applyBorder="1" applyAlignment="1">
      <alignment horizontal="center" vertical="center" wrapText="1"/>
    </xf>
    <xf numFmtId="1" fontId="6" fillId="0" borderId="18" xfId="1" applyNumberFormat="1" applyFont="1" applyFill="1" applyBorder="1" applyAlignment="1">
      <alignment horizontal="center" vertical="center" wrapText="1"/>
    </xf>
    <xf numFmtId="1" fontId="6" fillId="0" borderId="14" xfId="1" applyNumberFormat="1" applyFont="1" applyFill="1" applyBorder="1" applyAlignment="1">
      <alignment horizontal="center" vertical="center" wrapText="1"/>
    </xf>
    <xf numFmtId="1" fontId="6" fillId="0" borderId="20" xfId="1" applyNumberFormat="1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164" fontId="5" fillId="0" borderId="23" xfId="1" applyNumberFormat="1" applyFont="1" applyFill="1" applyBorder="1" applyAlignment="1">
      <alignment horizontal="center" vertical="center" wrapText="1"/>
    </xf>
    <xf numFmtId="164" fontId="5" fillId="0" borderId="2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6" fillId="0" borderId="10" xfId="1" applyNumberFormat="1" applyFont="1" applyFill="1" applyBorder="1" applyAlignment="1">
      <alignment horizontal="center" vertical="center" wrapText="1"/>
    </xf>
    <xf numFmtId="49" fontId="6" fillId="0" borderId="14" xfId="1" applyNumberFormat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Fill="1" applyBorder="1" applyAlignment="1">
      <alignment horizontal="center" vertical="center" wrapText="1"/>
    </xf>
    <xf numFmtId="1" fontId="4" fillId="0" borderId="18" xfId="1" applyNumberFormat="1" applyFont="1" applyFill="1" applyBorder="1" applyAlignment="1">
      <alignment horizontal="center"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" fontId="4" fillId="0" borderId="14" xfId="1" applyNumberFormat="1" applyFont="1" applyFill="1" applyBorder="1" applyAlignment="1">
      <alignment horizontal="center" vertical="center" wrapText="1"/>
    </xf>
    <xf numFmtId="1" fontId="4" fillId="0" borderId="20" xfId="1" applyNumberFormat="1" applyFont="1" applyFill="1" applyBorder="1" applyAlignment="1">
      <alignment horizontal="center" vertical="center" wrapText="1"/>
    </xf>
    <xf numFmtId="14" fontId="5" fillId="0" borderId="12" xfId="0" applyNumberFormat="1" applyFont="1" applyFill="1" applyBorder="1" applyAlignment="1">
      <alignment horizontal="center"/>
    </xf>
    <xf numFmtId="14" fontId="5" fillId="0" borderId="18" xfId="0" applyNumberFormat="1" applyFont="1" applyFill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 vertical="center" wrapText="1"/>
    </xf>
    <xf numFmtId="164" fontId="5" fillId="0" borderId="12" xfId="1" applyNumberFormat="1" applyFont="1" applyFill="1" applyBorder="1" applyAlignment="1">
      <alignment horizontal="center" vertical="center" wrapText="1"/>
    </xf>
    <xf numFmtId="164" fontId="5" fillId="0" borderId="20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90"/>
    </xf>
    <xf numFmtId="0" fontId="5" fillId="0" borderId="18" xfId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164" fontId="6" fillId="0" borderId="19" xfId="1" applyNumberFormat="1" applyFont="1" applyFill="1" applyBorder="1" applyAlignment="1">
      <alignment horizontal="center" vertical="center" wrapText="1"/>
    </xf>
    <xf numFmtId="164" fontId="6" fillId="0" borderId="21" xfId="1" applyNumberFormat="1" applyFont="1" applyFill="1" applyBorder="1" applyAlignment="1">
      <alignment horizontal="center" vertical="center" wrapText="1"/>
    </xf>
    <xf numFmtId="164" fontId="6" fillId="0" borderId="23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M401"/>
  <sheetViews>
    <sheetView tabSelected="1" topLeftCell="A3" zoomScale="90" zoomScaleNormal="90" zoomScaleSheetLayoutView="90" workbookViewId="0">
      <pane xSplit="11" ySplit="14" topLeftCell="AQ395" activePane="bottomRight" state="frozen"/>
      <selection activeCell="DT12" sqref="DT12"/>
      <selection pane="topRight" activeCell="DT12" sqref="DT12"/>
      <selection pane="bottomLeft" activeCell="DT12" sqref="DT12"/>
      <selection pane="bottomRight" activeCell="CF408" sqref="CF408"/>
    </sheetView>
  </sheetViews>
  <sheetFormatPr defaultColWidth="9.140625" defaultRowHeight="15" x14ac:dyDescent="0.25"/>
  <cols>
    <col min="1" max="1" width="7.5703125" style="82" customWidth="1"/>
    <col min="2" max="2" width="10" style="82" customWidth="1"/>
    <col min="3" max="3" width="42.140625" style="83" customWidth="1"/>
    <col min="4" max="4" width="12.5703125" style="83" customWidth="1"/>
    <col min="5" max="5" width="10.140625" style="84" customWidth="1"/>
    <col min="6" max="6" width="10.140625" style="84" hidden="1" customWidth="1"/>
    <col min="7" max="7" width="9.28515625" style="84" customWidth="1"/>
    <col min="8" max="11" width="4.85546875" style="84" customWidth="1"/>
    <col min="12" max="12" width="13.5703125" style="86" hidden="1" customWidth="1"/>
    <col min="13" max="13" width="16" style="86" hidden="1" customWidth="1"/>
    <col min="14" max="14" width="11.28515625" style="86" customWidth="1"/>
    <col min="15" max="15" width="18.28515625" style="86" customWidth="1"/>
    <col min="16" max="16" width="11.28515625" style="82" hidden="1" customWidth="1"/>
    <col min="17" max="17" width="15.42578125" style="82" hidden="1" customWidth="1"/>
    <col min="18" max="18" width="10.5703125" style="149" customWidth="1"/>
    <col min="19" max="19" width="15.28515625" style="86" customWidth="1"/>
    <col min="20" max="20" width="17" style="86" hidden="1" customWidth="1"/>
    <col min="21" max="21" width="16.7109375" style="86" hidden="1" customWidth="1"/>
    <col min="22" max="22" width="12.140625" style="86" hidden="1" customWidth="1"/>
    <col min="23" max="23" width="15.5703125" style="86" hidden="1" customWidth="1"/>
    <col min="24" max="24" width="10.7109375" style="86" hidden="1" customWidth="1"/>
    <col min="25" max="25" width="15.7109375" style="86" hidden="1" customWidth="1"/>
    <col min="26" max="26" width="10.5703125" style="86" hidden="1" customWidth="1"/>
    <col min="27" max="27" width="19.140625" style="86" hidden="1" customWidth="1"/>
    <col min="28" max="28" width="10.5703125" style="86" hidden="1" customWidth="1"/>
    <col min="29" max="29" width="15.5703125" style="86" hidden="1" customWidth="1"/>
    <col min="30" max="30" width="11.140625" style="86" hidden="1" customWidth="1"/>
    <col min="31" max="31" width="15.42578125" style="86" hidden="1" customWidth="1"/>
    <col min="32" max="32" width="11.85546875" style="86" hidden="1" customWidth="1"/>
    <col min="33" max="33" width="16.85546875" style="86" hidden="1" customWidth="1"/>
    <col min="34" max="34" width="13.85546875" style="86" hidden="1" customWidth="1"/>
    <col min="35" max="35" width="17" style="86" hidden="1" customWidth="1"/>
    <col min="36" max="36" width="11.85546875" style="86" hidden="1" customWidth="1"/>
    <col min="37" max="37" width="17.140625" style="86" hidden="1" customWidth="1"/>
    <col min="38" max="38" width="10" style="86" hidden="1" customWidth="1"/>
    <col min="39" max="39" width="13.7109375" style="86" hidden="1" customWidth="1"/>
    <col min="40" max="40" width="11.28515625" style="82" customWidth="1"/>
    <col min="41" max="41" width="19" style="82" customWidth="1"/>
    <col min="42" max="42" width="9" style="86" customWidth="1"/>
    <col min="43" max="43" width="16.140625" style="86" customWidth="1"/>
    <col min="44" max="44" width="12.42578125" style="86" customWidth="1"/>
    <col min="45" max="45" width="15.7109375" style="86" customWidth="1"/>
    <col min="46" max="46" width="11.5703125" style="86" hidden="1" customWidth="1"/>
    <col min="47" max="47" width="17.42578125" style="86" hidden="1" customWidth="1"/>
    <col min="48" max="48" width="12.140625" style="86" hidden="1" customWidth="1"/>
    <col min="49" max="49" width="14.7109375" style="86" hidden="1" customWidth="1"/>
    <col min="50" max="50" width="10.42578125" style="86" hidden="1" customWidth="1"/>
    <col min="51" max="51" width="13.7109375" style="86" hidden="1" customWidth="1"/>
    <col min="52" max="52" width="12.42578125" style="86" hidden="1" customWidth="1"/>
    <col min="53" max="53" width="17.28515625" style="86" hidden="1" customWidth="1"/>
    <col min="54" max="54" width="9.28515625" style="86" hidden="1" customWidth="1"/>
    <col min="55" max="55" width="14.28515625" style="86" hidden="1" customWidth="1"/>
    <col min="56" max="56" width="11.140625" style="86" hidden="1" customWidth="1"/>
    <col min="57" max="57" width="15.85546875" style="86" hidden="1" customWidth="1"/>
    <col min="58" max="58" width="12" style="86" customWidth="1"/>
    <col min="59" max="59" width="14.85546875" style="86" customWidth="1"/>
    <col min="60" max="60" width="11.28515625" style="86" customWidth="1"/>
    <col min="61" max="61" width="16.5703125" style="86" customWidth="1"/>
    <col min="62" max="62" width="11.85546875" style="86" hidden="1" customWidth="1"/>
    <col min="63" max="63" width="16.85546875" style="86" hidden="1" customWidth="1"/>
    <col min="64" max="64" width="11.28515625" style="86" customWidth="1"/>
    <col min="65" max="65" width="15.7109375" style="86" customWidth="1"/>
    <col min="66" max="66" width="11.28515625" style="86" hidden="1" customWidth="1"/>
    <col min="67" max="67" width="16.140625" style="86" hidden="1" customWidth="1"/>
    <col min="68" max="68" width="9.42578125" style="86" hidden="1" customWidth="1"/>
    <col min="69" max="69" width="16" style="86" hidden="1" customWidth="1"/>
    <col min="70" max="70" width="12" style="86" hidden="1" customWidth="1"/>
    <col min="71" max="71" width="16.85546875" style="86" hidden="1" customWidth="1"/>
    <col min="72" max="72" width="10.5703125" style="86" hidden="1" customWidth="1"/>
    <col min="73" max="73" width="16.28515625" style="86" hidden="1" customWidth="1"/>
    <col min="74" max="74" width="11.42578125" style="86" hidden="1" customWidth="1"/>
    <col min="75" max="75" width="17.28515625" style="86" hidden="1" customWidth="1"/>
    <col min="76" max="76" width="11.28515625" style="86" hidden="1" customWidth="1"/>
    <col min="77" max="77" width="15.5703125" style="86" hidden="1" customWidth="1"/>
    <col min="78" max="78" width="11.85546875" style="86" hidden="1" customWidth="1"/>
    <col min="79" max="79" width="14.7109375" style="86" hidden="1" customWidth="1"/>
    <col min="80" max="80" width="11.140625" style="86" hidden="1" customWidth="1"/>
    <col min="81" max="81" width="15.140625" style="86" hidden="1" customWidth="1"/>
    <col min="82" max="82" width="11.42578125" style="86" hidden="1" customWidth="1"/>
    <col min="83" max="83" width="15.140625" style="86" hidden="1" customWidth="1"/>
    <col min="84" max="84" width="13.7109375" style="86" customWidth="1"/>
    <col min="85" max="85" width="16.28515625" style="86" customWidth="1"/>
    <col min="86" max="86" width="11.140625" style="86" hidden="1" customWidth="1"/>
    <col min="87" max="87" width="14.140625" style="86" hidden="1" customWidth="1"/>
    <col min="88" max="88" width="11.28515625" style="86" hidden="1" customWidth="1"/>
    <col min="89" max="89" width="15" style="86" hidden="1" customWidth="1"/>
    <col min="90" max="90" width="12" style="86" hidden="1" customWidth="1"/>
    <col min="91" max="91" width="16.140625" style="86" hidden="1" customWidth="1"/>
    <col min="92" max="92" width="11.140625" style="86" hidden="1" customWidth="1"/>
    <col min="93" max="93" width="15.7109375" style="86" hidden="1" customWidth="1"/>
    <col min="94" max="94" width="11.28515625" style="86" hidden="1" customWidth="1"/>
    <col min="95" max="95" width="15.28515625" style="86" hidden="1" customWidth="1"/>
    <col min="96" max="96" width="10.85546875" style="86" hidden="1" customWidth="1"/>
    <col min="97" max="97" width="17" style="86" hidden="1" customWidth="1"/>
    <col min="98" max="98" width="11.85546875" style="86" hidden="1" customWidth="1"/>
    <col min="99" max="99" width="16.28515625" style="86" hidden="1" customWidth="1"/>
    <col min="100" max="100" width="12.140625" style="86" hidden="1" customWidth="1"/>
    <col min="101" max="101" width="15.42578125" style="86" hidden="1" customWidth="1"/>
    <col min="102" max="102" width="11.7109375" style="86" hidden="1" customWidth="1"/>
    <col min="103" max="103" width="16.5703125" style="86" hidden="1" customWidth="1"/>
    <col min="104" max="104" width="12.42578125" style="86" hidden="1" customWidth="1"/>
    <col min="105" max="105" width="13.5703125" style="86" hidden="1" customWidth="1"/>
    <col min="106" max="106" width="11.28515625" style="86" hidden="1" customWidth="1"/>
    <col min="107" max="107" width="17.140625" style="86" hidden="1" customWidth="1"/>
    <col min="108" max="108" width="9" style="86" hidden="1" customWidth="1"/>
    <col min="109" max="109" width="17.7109375" style="86" hidden="1" customWidth="1"/>
    <col min="110" max="110" width="11.85546875" style="86" hidden="1" customWidth="1"/>
    <col min="111" max="111" width="17.42578125" style="86" hidden="1" customWidth="1"/>
    <col min="112" max="112" width="9.140625" style="86" hidden="1" customWidth="1"/>
    <col min="113" max="113" width="16.140625" style="86" hidden="1" customWidth="1"/>
    <col min="114" max="114" width="13.5703125" style="86" hidden="1" customWidth="1"/>
    <col min="115" max="115" width="17" style="86" hidden="1" customWidth="1"/>
    <col min="116" max="116" width="13.85546875" style="88" hidden="1" customWidth="1"/>
    <col min="117" max="117" width="18.85546875" style="82" hidden="1" customWidth="1"/>
    <col min="118" max="16384" width="9.140625" style="82"/>
  </cols>
  <sheetData>
    <row r="1" spans="1:117" ht="18.75" hidden="1" customHeight="1" x14ac:dyDescent="0.25">
      <c r="J1" s="85"/>
      <c r="K1" s="85"/>
      <c r="P1" s="85"/>
      <c r="Q1" s="85"/>
      <c r="R1" s="87"/>
      <c r="S1" s="85"/>
      <c r="AN1" s="85"/>
      <c r="AO1" s="85"/>
    </row>
    <row r="2" spans="1:117" ht="19.5" hidden="1" customHeight="1" x14ac:dyDescent="0.25">
      <c r="J2" s="89"/>
      <c r="K2" s="89"/>
      <c r="P2" s="85"/>
      <c r="Q2" s="85"/>
      <c r="R2" s="87"/>
      <c r="S2" s="85"/>
      <c r="AN2" s="85"/>
      <c r="AO2" s="85"/>
    </row>
    <row r="3" spans="1:117" ht="19.5" customHeight="1" x14ac:dyDescent="0.25">
      <c r="J3" s="89"/>
      <c r="K3" s="89"/>
      <c r="P3" s="85"/>
      <c r="Q3" s="85"/>
      <c r="R3" s="87"/>
      <c r="S3" s="85"/>
      <c r="AN3" s="85"/>
      <c r="AO3" s="85"/>
      <c r="BH3" s="172" t="s">
        <v>520</v>
      </c>
      <c r="BI3" s="172"/>
    </row>
    <row r="4" spans="1:117" ht="44.25" customHeight="1" x14ac:dyDescent="0.25">
      <c r="J4" s="89"/>
      <c r="K4" s="89"/>
      <c r="P4" s="85"/>
      <c r="Q4" s="85"/>
      <c r="R4" s="87"/>
      <c r="S4" s="85"/>
      <c r="AN4" s="85"/>
      <c r="AO4" s="85"/>
      <c r="BH4" s="173" t="s">
        <v>521</v>
      </c>
      <c r="BI4" s="173"/>
    </row>
    <row r="5" spans="1:117" ht="19.5" customHeight="1" x14ac:dyDescent="0.25">
      <c r="J5" s="89"/>
      <c r="K5" s="89"/>
      <c r="P5" s="85"/>
      <c r="Q5" s="85"/>
      <c r="R5" s="87"/>
      <c r="S5" s="85"/>
      <c r="AN5" s="85"/>
      <c r="AO5" s="85"/>
    </row>
    <row r="6" spans="1:117" s="90" customFormat="1" ht="14.25" x14ac:dyDescent="0.2">
      <c r="B6" s="91"/>
      <c r="C6" s="92"/>
      <c r="D6" s="85"/>
      <c r="E6" s="85"/>
      <c r="F6" s="85"/>
      <c r="G6" s="85"/>
      <c r="H6" s="85"/>
      <c r="I6" s="85"/>
      <c r="J6" s="85"/>
      <c r="K6" s="85"/>
      <c r="L6" s="93"/>
      <c r="M6" s="93"/>
      <c r="N6" s="93" t="s">
        <v>0</v>
      </c>
      <c r="O6" s="93"/>
      <c r="P6" s="93"/>
      <c r="Q6" s="93"/>
      <c r="R6" s="94" t="s">
        <v>0</v>
      </c>
      <c r="S6" s="93"/>
      <c r="T6" s="93"/>
      <c r="U6" s="93"/>
      <c r="V6" s="93"/>
      <c r="W6" s="93"/>
      <c r="X6" s="95"/>
      <c r="Y6" s="95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85"/>
      <c r="AK6" s="85"/>
      <c r="AL6" s="85"/>
      <c r="AM6" s="85"/>
      <c r="AN6" s="93"/>
      <c r="AO6" s="93"/>
      <c r="AP6" s="85"/>
      <c r="AQ6" s="85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93"/>
      <c r="CA6" s="93"/>
      <c r="CB6" s="93"/>
      <c r="CC6" s="93"/>
      <c r="CD6" s="93"/>
      <c r="CE6" s="93"/>
      <c r="CF6" s="95"/>
      <c r="CG6" s="95"/>
      <c r="CH6" s="95"/>
      <c r="CI6" s="95"/>
      <c r="CJ6" s="85"/>
      <c r="CK6" s="85"/>
      <c r="CL6" s="93"/>
      <c r="CM6" s="93"/>
      <c r="CN6" s="93"/>
      <c r="CO6" s="93"/>
      <c r="CP6" s="93"/>
      <c r="CQ6" s="93"/>
      <c r="CR6" s="93"/>
      <c r="CS6" s="93"/>
      <c r="CT6" s="85"/>
      <c r="CU6" s="85"/>
      <c r="CV6" s="85"/>
      <c r="CW6" s="85"/>
      <c r="CX6" s="95"/>
      <c r="CY6" s="9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91"/>
      <c r="DK6" s="95"/>
      <c r="DL6" s="96"/>
    </row>
    <row r="7" spans="1:117" ht="13.9" x14ac:dyDescent="0.25">
      <c r="A7" s="97"/>
      <c r="B7" s="98"/>
      <c r="C7" s="99"/>
      <c r="D7" s="89"/>
      <c r="E7" s="89"/>
      <c r="F7" s="89"/>
      <c r="G7" s="89"/>
      <c r="H7" s="100"/>
      <c r="I7" s="100"/>
      <c r="J7" s="100"/>
      <c r="K7" s="100"/>
      <c r="L7" s="101"/>
      <c r="M7" s="101"/>
      <c r="N7" s="101"/>
      <c r="O7" s="101"/>
      <c r="P7" s="101"/>
      <c r="Q7" s="101"/>
      <c r="R7" s="102"/>
      <c r="S7" s="101"/>
      <c r="T7" s="101"/>
      <c r="U7" s="101"/>
      <c r="V7" s="101"/>
      <c r="W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85"/>
      <c r="AK7" s="85"/>
      <c r="AL7" s="85"/>
      <c r="AM7" s="85"/>
      <c r="AN7" s="101"/>
      <c r="AO7" s="101"/>
      <c r="AP7" s="85"/>
      <c r="AQ7" s="85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101"/>
      <c r="CA7" s="101"/>
      <c r="CB7" s="101"/>
      <c r="CC7" s="101"/>
      <c r="CD7" s="101"/>
      <c r="CE7" s="101"/>
      <c r="CJ7" s="85"/>
      <c r="CK7" s="85"/>
      <c r="CL7" s="101"/>
      <c r="CM7" s="101"/>
      <c r="CN7" s="101"/>
      <c r="CO7" s="101"/>
      <c r="CP7" s="101"/>
      <c r="CQ7" s="101"/>
      <c r="CR7" s="101"/>
      <c r="CS7" s="101"/>
      <c r="CT7" s="85"/>
      <c r="CU7" s="85"/>
      <c r="CV7" s="85"/>
      <c r="CW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91"/>
    </row>
    <row r="8" spans="1:117" ht="21.75" hidden="1" customHeight="1" x14ac:dyDescent="0.25">
      <c r="A8" s="97"/>
      <c r="B8" s="98"/>
      <c r="C8" s="103"/>
      <c r="D8" s="89"/>
      <c r="E8" s="89"/>
      <c r="F8" s="89"/>
      <c r="G8" s="89"/>
      <c r="H8" s="100"/>
      <c r="I8" s="100"/>
      <c r="J8" s="100"/>
      <c r="K8" s="100"/>
      <c r="L8" s="104" t="s">
        <v>1</v>
      </c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6"/>
      <c r="AN8" s="104" t="s">
        <v>2</v>
      </c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6"/>
      <c r="BZ8" s="107" t="s">
        <v>3</v>
      </c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9"/>
      <c r="DL8" s="110"/>
      <c r="DM8" s="111"/>
    </row>
    <row r="9" spans="1:117" ht="21.75" hidden="1" customHeight="1" x14ac:dyDescent="0.25">
      <c r="B9" s="98"/>
      <c r="C9" s="103"/>
      <c r="D9" s="89"/>
      <c r="E9" s="89"/>
      <c r="F9" s="89"/>
      <c r="G9" s="89"/>
      <c r="H9" s="100"/>
      <c r="I9" s="100"/>
      <c r="J9" s="100"/>
      <c r="K9" s="100"/>
      <c r="L9" s="112"/>
      <c r="M9" s="113">
        <v>1</v>
      </c>
      <c r="N9" s="113"/>
      <c r="O9" s="113">
        <v>1</v>
      </c>
      <c r="P9" s="113"/>
      <c r="Q9" s="113">
        <v>1</v>
      </c>
      <c r="R9" s="113"/>
      <c r="S9" s="113">
        <v>1</v>
      </c>
      <c r="T9" s="113"/>
      <c r="U9" s="113">
        <v>1</v>
      </c>
      <c r="V9" s="113"/>
      <c r="W9" s="113">
        <v>1</v>
      </c>
      <c r="X9" s="113"/>
      <c r="Y9" s="113">
        <v>1</v>
      </c>
      <c r="Z9" s="113"/>
      <c r="AA9" s="113">
        <v>1</v>
      </c>
      <c r="AB9" s="113"/>
      <c r="AC9" s="113">
        <v>1</v>
      </c>
      <c r="AD9" s="113"/>
      <c r="AE9" s="113">
        <v>1</v>
      </c>
      <c r="AF9" s="113"/>
      <c r="AG9" s="113">
        <v>1</v>
      </c>
      <c r="AH9" s="113"/>
      <c r="AI9" s="113">
        <v>1</v>
      </c>
      <c r="AJ9" s="113"/>
      <c r="AK9" s="113">
        <v>1</v>
      </c>
      <c r="AL9" s="113"/>
      <c r="AM9" s="114">
        <v>1</v>
      </c>
      <c r="AN9" s="112"/>
      <c r="AO9" s="113">
        <v>1</v>
      </c>
      <c r="AP9" s="113"/>
      <c r="AQ9" s="113">
        <v>1</v>
      </c>
      <c r="AR9" s="113"/>
      <c r="AS9" s="113">
        <v>1</v>
      </c>
      <c r="AT9" s="113"/>
      <c r="AU9" s="113">
        <v>1</v>
      </c>
      <c r="AV9" s="113"/>
      <c r="AW9" s="113">
        <v>1</v>
      </c>
      <c r="AX9" s="113"/>
      <c r="AY9" s="113">
        <v>1</v>
      </c>
      <c r="AZ9" s="113"/>
      <c r="BA9" s="113">
        <v>1</v>
      </c>
      <c r="BB9" s="113"/>
      <c r="BC9" s="113">
        <v>1</v>
      </c>
      <c r="BD9" s="113"/>
      <c r="BE9" s="113">
        <v>1</v>
      </c>
      <c r="BF9" s="113"/>
      <c r="BG9" s="113">
        <v>1</v>
      </c>
      <c r="BH9" s="115"/>
      <c r="BI9" s="115">
        <v>1</v>
      </c>
      <c r="BJ9" s="113"/>
      <c r="BK9" s="113">
        <v>1</v>
      </c>
      <c r="BL9" s="113"/>
      <c r="BM9" s="113">
        <v>1</v>
      </c>
      <c r="BN9" s="113"/>
      <c r="BO9" s="113">
        <v>1</v>
      </c>
      <c r="BP9" s="113"/>
      <c r="BQ9" s="113">
        <v>1</v>
      </c>
      <c r="BR9" s="113"/>
      <c r="BS9" s="113">
        <v>1</v>
      </c>
      <c r="BT9" s="113"/>
      <c r="BU9" s="113">
        <v>1</v>
      </c>
      <c r="BV9" s="113"/>
      <c r="BW9" s="113">
        <v>1</v>
      </c>
      <c r="BX9" s="113"/>
      <c r="BY9" s="116">
        <v>1</v>
      </c>
      <c r="BZ9" s="115"/>
      <c r="CA9" s="115">
        <v>1</v>
      </c>
      <c r="CB9" s="115"/>
      <c r="CC9" s="115">
        <v>1</v>
      </c>
      <c r="CD9" s="113"/>
      <c r="CE9" s="113">
        <v>1</v>
      </c>
      <c r="CF9" s="115"/>
      <c r="CG9" s="115">
        <v>1</v>
      </c>
      <c r="CH9" s="113"/>
      <c r="CI9" s="113">
        <v>1</v>
      </c>
      <c r="CJ9" s="115"/>
      <c r="CK9" s="115">
        <v>1</v>
      </c>
      <c r="CL9" s="115"/>
      <c r="CM9" s="115">
        <v>1</v>
      </c>
      <c r="CN9" s="115"/>
      <c r="CO9" s="115">
        <v>1</v>
      </c>
      <c r="CP9" s="115"/>
      <c r="CQ9" s="115">
        <v>1</v>
      </c>
      <c r="CR9" s="115"/>
      <c r="CS9" s="115">
        <v>1</v>
      </c>
      <c r="CT9" s="115"/>
      <c r="CU9" s="115">
        <v>1</v>
      </c>
      <c r="CV9" s="115"/>
      <c r="CW9" s="115">
        <v>1</v>
      </c>
      <c r="CX9" s="115"/>
      <c r="CY9" s="115">
        <v>1</v>
      </c>
      <c r="CZ9" s="115"/>
      <c r="DA9" s="115">
        <v>1</v>
      </c>
      <c r="DB9" s="115"/>
      <c r="DC9" s="115">
        <v>1</v>
      </c>
      <c r="DD9" s="115"/>
      <c r="DE9" s="115">
        <v>1</v>
      </c>
      <c r="DF9" s="115"/>
      <c r="DG9" s="115">
        <v>1</v>
      </c>
      <c r="DH9" s="115"/>
      <c r="DI9" s="115">
        <v>1</v>
      </c>
      <c r="DJ9" s="115"/>
      <c r="DK9" s="117">
        <v>1</v>
      </c>
      <c r="DL9" s="118">
        <f>SUM(M9:DK9)</f>
        <v>52</v>
      </c>
      <c r="DM9" s="119"/>
    </row>
    <row r="10" spans="1:117" ht="108" customHeight="1" x14ac:dyDescent="0.25">
      <c r="A10" s="204" t="s">
        <v>4</v>
      </c>
      <c r="B10" s="205" t="s">
        <v>5</v>
      </c>
      <c r="C10" s="207" t="s">
        <v>6</v>
      </c>
      <c r="D10" s="210" t="s">
        <v>7</v>
      </c>
      <c r="E10" s="182" t="s">
        <v>8</v>
      </c>
      <c r="F10" s="213"/>
      <c r="G10" s="182" t="s">
        <v>523</v>
      </c>
      <c r="H10" s="202" t="s">
        <v>9</v>
      </c>
      <c r="I10" s="203"/>
      <c r="J10" s="203"/>
      <c r="K10" s="203"/>
      <c r="L10" s="177" t="s">
        <v>10</v>
      </c>
      <c r="M10" s="178"/>
      <c r="N10" s="196" t="s">
        <v>11</v>
      </c>
      <c r="O10" s="196"/>
      <c r="P10" s="196" t="s">
        <v>12</v>
      </c>
      <c r="Q10" s="196"/>
      <c r="R10" s="196" t="s">
        <v>13</v>
      </c>
      <c r="S10" s="196"/>
      <c r="T10" s="196" t="s">
        <v>14</v>
      </c>
      <c r="U10" s="196"/>
      <c r="V10" s="196" t="s">
        <v>15</v>
      </c>
      <c r="W10" s="196"/>
      <c r="X10" s="196" t="s">
        <v>16</v>
      </c>
      <c r="Y10" s="196"/>
      <c r="Z10" s="196" t="s">
        <v>17</v>
      </c>
      <c r="AA10" s="196"/>
      <c r="AB10" s="196" t="s">
        <v>18</v>
      </c>
      <c r="AC10" s="196"/>
      <c r="AD10" s="196" t="s">
        <v>19</v>
      </c>
      <c r="AE10" s="196"/>
      <c r="AF10" s="196" t="s">
        <v>20</v>
      </c>
      <c r="AG10" s="196"/>
      <c r="AH10" s="196" t="s">
        <v>21</v>
      </c>
      <c r="AI10" s="196"/>
      <c r="AJ10" s="196" t="s">
        <v>22</v>
      </c>
      <c r="AK10" s="196"/>
      <c r="AL10" s="196" t="s">
        <v>23</v>
      </c>
      <c r="AM10" s="196"/>
      <c r="AN10" s="196" t="s">
        <v>24</v>
      </c>
      <c r="AO10" s="196"/>
      <c r="AP10" s="196" t="s">
        <v>25</v>
      </c>
      <c r="AQ10" s="196"/>
      <c r="AR10" s="194" t="s">
        <v>26</v>
      </c>
      <c r="AS10" s="195"/>
      <c r="AT10" s="196" t="s">
        <v>27</v>
      </c>
      <c r="AU10" s="196"/>
      <c r="AV10" s="196" t="s">
        <v>28</v>
      </c>
      <c r="AW10" s="196"/>
      <c r="AX10" s="196" t="s">
        <v>29</v>
      </c>
      <c r="AY10" s="196"/>
      <c r="AZ10" s="196" t="s">
        <v>30</v>
      </c>
      <c r="BA10" s="196"/>
      <c r="BB10" s="196" t="s">
        <v>31</v>
      </c>
      <c r="BC10" s="196"/>
      <c r="BD10" s="196" t="s">
        <v>32</v>
      </c>
      <c r="BE10" s="196"/>
      <c r="BF10" s="194" t="s">
        <v>524</v>
      </c>
      <c r="BG10" s="195"/>
      <c r="BH10" s="196" t="s">
        <v>33</v>
      </c>
      <c r="BI10" s="196"/>
      <c r="BJ10" s="196" t="s">
        <v>34</v>
      </c>
      <c r="BK10" s="196"/>
      <c r="BL10" s="196" t="s">
        <v>35</v>
      </c>
      <c r="BM10" s="196"/>
      <c r="BN10" s="196" t="s">
        <v>36</v>
      </c>
      <c r="BO10" s="196"/>
      <c r="BP10" s="196" t="s">
        <v>37</v>
      </c>
      <c r="BQ10" s="196"/>
      <c r="BR10" s="196" t="s">
        <v>38</v>
      </c>
      <c r="BS10" s="196"/>
      <c r="BT10" s="196" t="s">
        <v>39</v>
      </c>
      <c r="BU10" s="196"/>
      <c r="BV10" s="196" t="s">
        <v>40</v>
      </c>
      <c r="BW10" s="196"/>
      <c r="BX10" s="196" t="s">
        <v>41</v>
      </c>
      <c r="BY10" s="197"/>
      <c r="BZ10" s="198" t="s">
        <v>42</v>
      </c>
      <c r="CA10" s="195"/>
      <c r="CB10" s="194" t="s">
        <v>43</v>
      </c>
      <c r="CC10" s="195"/>
      <c r="CD10" s="196" t="s">
        <v>44</v>
      </c>
      <c r="CE10" s="194"/>
      <c r="CF10" s="196" t="s">
        <v>45</v>
      </c>
      <c r="CG10" s="196"/>
      <c r="CH10" s="176" t="s">
        <v>46</v>
      </c>
      <c r="CI10" s="176"/>
      <c r="CJ10" s="176" t="s">
        <v>47</v>
      </c>
      <c r="CK10" s="176"/>
      <c r="CL10" s="176" t="s">
        <v>48</v>
      </c>
      <c r="CM10" s="176"/>
      <c r="CN10" s="176" t="s">
        <v>49</v>
      </c>
      <c r="CO10" s="176"/>
      <c r="CP10" s="176" t="s">
        <v>50</v>
      </c>
      <c r="CQ10" s="176"/>
      <c r="CR10" s="176" t="s">
        <v>51</v>
      </c>
      <c r="CS10" s="176"/>
      <c r="CT10" s="176" t="s">
        <v>52</v>
      </c>
      <c r="CU10" s="176"/>
      <c r="CV10" s="176" t="s">
        <v>53</v>
      </c>
      <c r="CW10" s="176"/>
      <c r="CX10" s="176" t="s">
        <v>54</v>
      </c>
      <c r="CY10" s="176"/>
      <c r="CZ10" s="176" t="s">
        <v>55</v>
      </c>
      <c r="DA10" s="176"/>
      <c r="DB10" s="176" t="s">
        <v>56</v>
      </c>
      <c r="DC10" s="176"/>
      <c r="DD10" s="176" t="s">
        <v>57</v>
      </c>
      <c r="DE10" s="176"/>
      <c r="DF10" s="176" t="s">
        <v>58</v>
      </c>
      <c r="DG10" s="176"/>
      <c r="DH10" s="176" t="s">
        <v>59</v>
      </c>
      <c r="DI10" s="176"/>
      <c r="DJ10" s="176" t="s">
        <v>60</v>
      </c>
      <c r="DK10" s="176"/>
      <c r="DL10" s="176" t="s">
        <v>61</v>
      </c>
      <c r="DM10" s="176"/>
    </row>
    <row r="11" spans="1:117" ht="23.25" customHeight="1" x14ac:dyDescent="0.25">
      <c r="A11" s="204"/>
      <c r="B11" s="205"/>
      <c r="C11" s="208"/>
      <c r="D11" s="211"/>
      <c r="E11" s="201"/>
      <c r="F11" s="214"/>
      <c r="G11" s="201"/>
      <c r="H11" s="191" t="s">
        <v>62</v>
      </c>
      <c r="I11" s="192"/>
      <c r="J11" s="192"/>
      <c r="K11" s="192"/>
      <c r="L11" s="193" t="s">
        <v>63</v>
      </c>
      <c r="M11" s="181"/>
      <c r="N11" s="181" t="s">
        <v>64</v>
      </c>
      <c r="O11" s="181"/>
      <c r="P11" s="181" t="s">
        <v>65</v>
      </c>
      <c r="Q11" s="181"/>
      <c r="R11" s="181" t="s">
        <v>66</v>
      </c>
      <c r="S11" s="181"/>
      <c r="T11" s="181" t="s">
        <v>67</v>
      </c>
      <c r="U11" s="181"/>
      <c r="V11" s="181" t="s">
        <v>68</v>
      </c>
      <c r="W11" s="181"/>
      <c r="X11" s="181" t="s">
        <v>69</v>
      </c>
      <c r="Y11" s="181"/>
      <c r="Z11" s="181" t="s">
        <v>70</v>
      </c>
      <c r="AA11" s="181"/>
      <c r="AB11" s="181" t="s">
        <v>71</v>
      </c>
      <c r="AC11" s="181"/>
      <c r="AD11" s="181" t="s">
        <v>72</v>
      </c>
      <c r="AE11" s="181"/>
      <c r="AF11" s="181" t="s">
        <v>73</v>
      </c>
      <c r="AG11" s="181"/>
      <c r="AH11" s="181" t="s">
        <v>74</v>
      </c>
      <c r="AI11" s="181"/>
      <c r="AJ11" s="181" t="s">
        <v>75</v>
      </c>
      <c r="AK11" s="181"/>
      <c r="AL11" s="181" t="s">
        <v>76</v>
      </c>
      <c r="AM11" s="181"/>
      <c r="AN11" s="181" t="s">
        <v>77</v>
      </c>
      <c r="AO11" s="181"/>
      <c r="AP11" s="181" t="s">
        <v>78</v>
      </c>
      <c r="AQ11" s="181"/>
      <c r="AR11" s="181" t="s">
        <v>79</v>
      </c>
      <c r="AS11" s="181"/>
      <c r="AT11" s="181" t="s">
        <v>80</v>
      </c>
      <c r="AU11" s="181"/>
      <c r="AV11" s="181" t="s">
        <v>81</v>
      </c>
      <c r="AW11" s="181"/>
      <c r="AX11" s="181" t="s">
        <v>82</v>
      </c>
      <c r="AY11" s="181"/>
      <c r="AZ11" s="181" t="s">
        <v>83</v>
      </c>
      <c r="BA11" s="181"/>
      <c r="BB11" s="181" t="s">
        <v>84</v>
      </c>
      <c r="BC11" s="181"/>
      <c r="BD11" s="181" t="s">
        <v>85</v>
      </c>
      <c r="BE11" s="181"/>
      <c r="BF11" s="181" t="s">
        <v>86</v>
      </c>
      <c r="BG11" s="181"/>
      <c r="BH11" s="190" t="s">
        <v>87</v>
      </c>
      <c r="BI11" s="189"/>
      <c r="BJ11" s="181" t="s">
        <v>88</v>
      </c>
      <c r="BK11" s="181"/>
      <c r="BL11" s="181" t="s">
        <v>89</v>
      </c>
      <c r="BM11" s="181"/>
      <c r="BN11" s="181" t="s">
        <v>90</v>
      </c>
      <c r="BO11" s="181"/>
      <c r="BP11" s="181" t="s">
        <v>91</v>
      </c>
      <c r="BQ11" s="181"/>
      <c r="BR11" s="181" t="s">
        <v>92</v>
      </c>
      <c r="BS11" s="181"/>
      <c r="BT11" s="181" t="s">
        <v>93</v>
      </c>
      <c r="BU11" s="181"/>
      <c r="BV11" s="181" t="s">
        <v>94</v>
      </c>
      <c r="BW11" s="181"/>
      <c r="BX11" s="181" t="s">
        <v>95</v>
      </c>
      <c r="BY11" s="187"/>
      <c r="BZ11" s="188" t="s">
        <v>96</v>
      </c>
      <c r="CA11" s="189"/>
      <c r="CB11" s="190" t="s">
        <v>97</v>
      </c>
      <c r="CC11" s="189"/>
      <c r="CD11" s="181" t="s">
        <v>98</v>
      </c>
      <c r="CE11" s="190"/>
      <c r="CF11" s="181" t="s">
        <v>99</v>
      </c>
      <c r="CG11" s="181"/>
      <c r="CH11" s="181" t="s">
        <v>100</v>
      </c>
      <c r="CI11" s="181"/>
      <c r="CJ11" s="181" t="s">
        <v>101</v>
      </c>
      <c r="CK11" s="181"/>
      <c r="CL11" s="181" t="s">
        <v>102</v>
      </c>
      <c r="CM11" s="181"/>
      <c r="CN11" s="181" t="s">
        <v>103</v>
      </c>
      <c r="CO11" s="181"/>
      <c r="CP11" s="181" t="s">
        <v>104</v>
      </c>
      <c r="CQ11" s="181"/>
      <c r="CR11" s="181" t="s">
        <v>105</v>
      </c>
      <c r="CS11" s="181"/>
      <c r="CT11" s="181" t="s">
        <v>106</v>
      </c>
      <c r="CU11" s="181"/>
      <c r="CV11" s="181" t="s">
        <v>107</v>
      </c>
      <c r="CW11" s="181"/>
      <c r="CX11" s="181" t="s">
        <v>108</v>
      </c>
      <c r="CY11" s="181"/>
      <c r="CZ11" s="181" t="s">
        <v>109</v>
      </c>
      <c r="DA11" s="181"/>
      <c r="DB11" s="181" t="s">
        <v>110</v>
      </c>
      <c r="DC11" s="181"/>
      <c r="DD11" s="181" t="s">
        <v>111</v>
      </c>
      <c r="DE11" s="181"/>
      <c r="DF11" s="181" t="s">
        <v>112</v>
      </c>
      <c r="DG11" s="181"/>
      <c r="DH11" s="181" t="s">
        <v>113</v>
      </c>
      <c r="DI11" s="181"/>
      <c r="DJ11" s="181" t="s">
        <v>114</v>
      </c>
      <c r="DK11" s="181"/>
      <c r="DL11" s="120"/>
      <c r="DM11" s="120"/>
    </row>
    <row r="12" spans="1:117" ht="13.5" customHeight="1" x14ac:dyDescent="0.25">
      <c r="A12" s="204"/>
      <c r="B12" s="205"/>
      <c r="C12" s="208"/>
      <c r="D12" s="211"/>
      <c r="E12" s="201"/>
      <c r="F12" s="214"/>
      <c r="G12" s="201"/>
      <c r="H12" s="182" t="s">
        <v>115</v>
      </c>
      <c r="I12" s="182" t="s">
        <v>116</v>
      </c>
      <c r="J12" s="182" t="s">
        <v>117</v>
      </c>
      <c r="K12" s="184" t="s">
        <v>118</v>
      </c>
      <c r="L12" s="186" t="s">
        <v>119</v>
      </c>
      <c r="M12" s="176"/>
      <c r="N12" s="176" t="s">
        <v>119</v>
      </c>
      <c r="O12" s="176"/>
      <c r="P12" s="176" t="s">
        <v>119</v>
      </c>
      <c r="Q12" s="176"/>
      <c r="R12" s="176" t="s">
        <v>119</v>
      </c>
      <c r="S12" s="176"/>
      <c r="T12" s="176" t="s">
        <v>119</v>
      </c>
      <c r="U12" s="176"/>
      <c r="V12" s="176" t="s">
        <v>120</v>
      </c>
      <c r="W12" s="176"/>
      <c r="X12" s="176" t="s">
        <v>119</v>
      </c>
      <c r="Y12" s="176"/>
      <c r="Z12" s="176" t="s">
        <v>120</v>
      </c>
      <c r="AA12" s="176"/>
      <c r="AB12" s="176" t="s">
        <v>119</v>
      </c>
      <c r="AC12" s="176"/>
      <c r="AD12" s="176" t="s">
        <v>120</v>
      </c>
      <c r="AE12" s="176"/>
      <c r="AF12" s="176" t="s">
        <v>119</v>
      </c>
      <c r="AG12" s="176"/>
      <c r="AH12" s="176" t="s">
        <v>119</v>
      </c>
      <c r="AI12" s="176"/>
      <c r="AJ12" s="176" t="s">
        <v>119</v>
      </c>
      <c r="AK12" s="176"/>
      <c r="AL12" s="176" t="s">
        <v>119</v>
      </c>
      <c r="AM12" s="176"/>
      <c r="AN12" s="176" t="s">
        <v>121</v>
      </c>
      <c r="AO12" s="176"/>
      <c r="AP12" s="176" t="s">
        <v>122</v>
      </c>
      <c r="AQ12" s="176"/>
      <c r="AR12" s="176" t="s">
        <v>123</v>
      </c>
      <c r="AS12" s="176"/>
      <c r="AT12" s="176" t="s">
        <v>123</v>
      </c>
      <c r="AU12" s="176"/>
      <c r="AV12" s="176" t="s">
        <v>123</v>
      </c>
      <c r="AW12" s="176"/>
      <c r="AX12" s="176" t="s">
        <v>121</v>
      </c>
      <c r="AY12" s="176"/>
      <c r="AZ12" s="176" t="s">
        <v>124</v>
      </c>
      <c r="BA12" s="176"/>
      <c r="BB12" s="176" t="s">
        <v>124</v>
      </c>
      <c r="BC12" s="176"/>
      <c r="BD12" s="176" t="s">
        <v>121</v>
      </c>
      <c r="BE12" s="176"/>
      <c r="BF12" s="176" t="s">
        <v>121</v>
      </c>
      <c r="BG12" s="176"/>
      <c r="BH12" s="177" t="s">
        <v>123</v>
      </c>
      <c r="BI12" s="178"/>
      <c r="BJ12" s="176" t="s">
        <v>122</v>
      </c>
      <c r="BK12" s="176"/>
      <c r="BL12" s="176" t="s">
        <v>124</v>
      </c>
      <c r="BM12" s="176"/>
      <c r="BN12" s="176" t="s">
        <v>121</v>
      </c>
      <c r="BO12" s="176"/>
      <c r="BP12" s="176" t="s">
        <v>125</v>
      </c>
      <c r="BQ12" s="176"/>
      <c r="BR12" s="176" t="s">
        <v>122</v>
      </c>
      <c r="BS12" s="176"/>
      <c r="BT12" s="176" t="s">
        <v>125</v>
      </c>
      <c r="BU12" s="176"/>
      <c r="BV12" s="176" t="s">
        <v>121</v>
      </c>
      <c r="BW12" s="176"/>
      <c r="BX12" s="176" t="s">
        <v>121</v>
      </c>
      <c r="BY12" s="179"/>
      <c r="BZ12" s="180" t="s">
        <v>126</v>
      </c>
      <c r="CA12" s="178"/>
      <c r="CB12" s="177" t="s">
        <v>126</v>
      </c>
      <c r="CC12" s="178"/>
      <c r="CD12" s="176" t="s">
        <v>124</v>
      </c>
      <c r="CE12" s="177"/>
      <c r="CF12" s="176" t="s">
        <v>127</v>
      </c>
      <c r="CG12" s="176"/>
      <c r="CH12" s="176" t="s">
        <v>122</v>
      </c>
      <c r="CI12" s="176"/>
      <c r="CJ12" s="176" t="s">
        <v>128</v>
      </c>
      <c r="CK12" s="176"/>
      <c r="CL12" s="176" t="s">
        <v>128</v>
      </c>
      <c r="CM12" s="176"/>
      <c r="CN12" s="176" t="s">
        <v>128</v>
      </c>
      <c r="CO12" s="176"/>
      <c r="CP12" s="176" t="s">
        <v>126</v>
      </c>
      <c r="CQ12" s="176"/>
      <c r="CR12" s="176" t="s">
        <v>126</v>
      </c>
      <c r="CS12" s="176"/>
      <c r="CT12" s="176" t="s">
        <v>127</v>
      </c>
      <c r="CU12" s="176"/>
      <c r="CV12" s="176" t="s">
        <v>127</v>
      </c>
      <c r="CW12" s="176"/>
      <c r="CX12" s="176" t="s">
        <v>127</v>
      </c>
      <c r="CY12" s="176"/>
      <c r="CZ12" s="176" t="s">
        <v>127</v>
      </c>
      <c r="DA12" s="176"/>
      <c r="DB12" s="176" t="s">
        <v>127</v>
      </c>
      <c r="DC12" s="176"/>
      <c r="DD12" s="176" t="s">
        <v>129</v>
      </c>
      <c r="DE12" s="176"/>
      <c r="DF12" s="176" t="s">
        <v>126</v>
      </c>
      <c r="DG12" s="176"/>
      <c r="DH12" s="176" t="s">
        <v>129</v>
      </c>
      <c r="DI12" s="176"/>
      <c r="DJ12" s="176" t="s">
        <v>129</v>
      </c>
      <c r="DK12" s="176"/>
      <c r="DL12" s="120"/>
      <c r="DM12" s="120"/>
    </row>
    <row r="13" spans="1:117" ht="63" customHeight="1" x14ac:dyDescent="0.25">
      <c r="A13" s="204"/>
      <c r="B13" s="206"/>
      <c r="C13" s="209"/>
      <c r="D13" s="212"/>
      <c r="E13" s="183"/>
      <c r="F13" s="215"/>
      <c r="G13" s="183"/>
      <c r="H13" s="183"/>
      <c r="I13" s="183"/>
      <c r="J13" s="183"/>
      <c r="K13" s="185"/>
      <c r="L13" s="71" t="s">
        <v>130</v>
      </c>
      <c r="M13" s="120" t="s">
        <v>131</v>
      </c>
      <c r="N13" s="120" t="s">
        <v>132</v>
      </c>
      <c r="O13" s="120" t="s">
        <v>131</v>
      </c>
      <c r="P13" s="120" t="s">
        <v>132</v>
      </c>
      <c r="Q13" s="120" t="s">
        <v>131</v>
      </c>
      <c r="R13" s="120" t="s">
        <v>132</v>
      </c>
      <c r="S13" s="120" t="s">
        <v>131</v>
      </c>
      <c r="T13" s="120" t="s">
        <v>132</v>
      </c>
      <c r="U13" s="120" t="s">
        <v>131</v>
      </c>
      <c r="V13" s="120" t="s">
        <v>132</v>
      </c>
      <c r="W13" s="120" t="s">
        <v>131</v>
      </c>
      <c r="X13" s="120" t="s">
        <v>132</v>
      </c>
      <c r="Y13" s="120" t="s">
        <v>131</v>
      </c>
      <c r="Z13" s="120" t="s">
        <v>132</v>
      </c>
      <c r="AA13" s="120" t="s">
        <v>131</v>
      </c>
      <c r="AB13" s="120" t="s">
        <v>132</v>
      </c>
      <c r="AC13" s="120" t="s">
        <v>131</v>
      </c>
      <c r="AD13" s="120" t="s">
        <v>132</v>
      </c>
      <c r="AE13" s="120" t="s">
        <v>131</v>
      </c>
      <c r="AF13" s="120" t="s">
        <v>132</v>
      </c>
      <c r="AG13" s="120" t="s">
        <v>131</v>
      </c>
      <c r="AH13" s="120" t="s">
        <v>132</v>
      </c>
      <c r="AI13" s="120" t="s">
        <v>131</v>
      </c>
      <c r="AJ13" s="120" t="s">
        <v>132</v>
      </c>
      <c r="AK13" s="120" t="s">
        <v>131</v>
      </c>
      <c r="AL13" s="120" t="s">
        <v>132</v>
      </c>
      <c r="AM13" s="120" t="s">
        <v>131</v>
      </c>
      <c r="AN13" s="120" t="s">
        <v>132</v>
      </c>
      <c r="AO13" s="120" t="s">
        <v>131</v>
      </c>
      <c r="AP13" s="120" t="s">
        <v>132</v>
      </c>
      <c r="AQ13" s="120" t="s">
        <v>131</v>
      </c>
      <c r="AR13" s="120" t="s">
        <v>132</v>
      </c>
      <c r="AS13" s="120" t="s">
        <v>131</v>
      </c>
      <c r="AT13" s="120" t="s">
        <v>132</v>
      </c>
      <c r="AU13" s="120" t="s">
        <v>131</v>
      </c>
      <c r="AV13" s="120" t="s">
        <v>132</v>
      </c>
      <c r="AW13" s="120" t="s">
        <v>131</v>
      </c>
      <c r="AX13" s="120" t="s">
        <v>132</v>
      </c>
      <c r="AY13" s="120" t="s">
        <v>131</v>
      </c>
      <c r="AZ13" s="120" t="s">
        <v>133</v>
      </c>
      <c r="BA13" s="120" t="s">
        <v>131</v>
      </c>
      <c r="BB13" s="120" t="s">
        <v>133</v>
      </c>
      <c r="BC13" s="120" t="s">
        <v>131</v>
      </c>
      <c r="BD13" s="120" t="s">
        <v>132</v>
      </c>
      <c r="BE13" s="120" t="s">
        <v>131</v>
      </c>
      <c r="BF13" s="120" t="s">
        <v>132</v>
      </c>
      <c r="BG13" s="120" t="s">
        <v>131</v>
      </c>
      <c r="BH13" s="121" t="s">
        <v>132</v>
      </c>
      <c r="BI13" s="121" t="s">
        <v>131</v>
      </c>
      <c r="BJ13" s="120" t="s">
        <v>132</v>
      </c>
      <c r="BK13" s="120" t="s">
        <v>131</v>
      </c>
      <c r="BL13" s="120" t="s">
        <v>133</v>
      </c>
      <c r="BM13" s="120" t="s">
        <v>131</v>
      </c>
      <c r="BN13" s="120" t="s">
        <v>133</v>
      </c>
      <c r="BO13" s="120" t="s">
        <v>131</v>
      </c>
      <c r="BP13" s="120" t="s">
        <v>133</v>
      </c>
      <c r="BQ13" s="120" t="s">
        <v>131</v>
      </c>
      <c r="BR13" s="120" t="s">
        <v>133</v>
      </c>
      <c r="BS13" s="120" t="s">
        <v>131</v>
      </c>
      <c r="BT13" s="120" t="s">
        <v>133</v>
      </c>
      <c r="BU13" s="120" t="s">
        <v>131</v>
      </c>
      <c r="BV13" s="120" t="s">
        <v>133</v>
      </c>
      <c r="BW13" s="120" t="s">
        <v>131</v>
      </c>
      <c r="BX13" s="120" t="s">
        <v>133</v>
      </c>
      <c r="BY13" s="72" t="s">
        <v>131</v>
      </c>
      <c r="BZ13" s="122" t="s">
        <v>132</v>
      </c>
      <c r="CA13" s="121" t="s">
        <v>131</v>
      </c>
      <c r="CB13" s="121" t="s">
        <v>132</v>
      </c>
      <c r="CC13" s="121" t="s">
        <v>131</v>
      </c>
      <c r="CD13" s="120" t="s">
        <v>132</v>
      </c>
      <c r="CE13" s="121" t="s">
        <v>131</v>
      </c>
      <c r="CF13" s="120" t="s">
        <v>132</v>
      </c>
      <c r="CG13" s="120" t="s">
        <v>131</v>
      </c>
      <c r="CH13" s="120" t="s">
        <v>132</v>
      </c>
      <c r="CI13" s="120" t="s">
        <v>131</v>
      </c>
      <c r="CJ13" s="120" t="s">
        <v>132</v>
      </c>
      <c r="CK13" s="120" t="s">
        <v>131</v>
      </c>
      <c r="CL13" s="120" t="s">
        <v>132</v>
      </c>
      <c r="CM13" s="120" t="s">
        <v>131</v>
      </c>
      <c r="CN13" s="120" t="s">
        <v>132</v>
      </c>
      <c r="CO13" s="120" t="s">
        <v>131</v>
      </c>
      <c r="CP13" s="120" t="s">
        <v>133</v>
      </c>
      <c r="CQ13" s="120" t="s">
        <v>131</v>
      </c>
      <c r="CR13" s="120" t="s">
        <v>133</v>
      </c>
      <c r="CS13" s="120" t="s">
        <v>131</v>
      </c>
      <c r="CT13" s="120" t="s">
        <v>132</v>
      </c>
      <c r="CU13" s="120" t="s">
        <v>131</v>
      </c>
      <c r="CV13" s="120" t="s">
        <v>132</v>
      </c>
      <c r="CW13" s="120" t="s">
        <v>131</v>
      </c>
      <c r="CX13" s="120" t="s">
        <v>132</v>
      </c>
      <c r="CY13" s="120" t="s">
        <v>131</v>
      </c>
      <c r="CZ13" s="120" t="s">
        <v>132</v>
      </c>
      <c r="DA13" s="120" t="s">
        <v>131</v>
      </c>
      <c r="DB13" s="120" t="s">
        <v>132</v>
      </c>
      <c r="DC13" s="120" t="s">
        <v>131</v>
      </c>
      <c r="DD13" s="120" t="s">
        <v>133</v>
      </c>
      <c r="DE13" s="120" t="s">
        <v>131</v>
      </c>
      <c r="DF13" s="120" t="s">
        <v>133</v>
      </c>
      <c r="DG13" s="120" t="s">
        <v>131</v>
      </c>
      <c r="DH13" s="120" t="s">
        <v>133</v>
      </c>
      <c r="DI13" s="120" t="s">
        <v>131</v>
      </c>
      <c r="DJ13" s="120" t="s">
        <v>133</v>
      </c>
      <c r="DK13" s="120" t="s">
        <v>131</v>
      </c>
      <c r="DL13" s="154" t="s">
        <v>132</v>
      </c>
      <c r="DM13" s="120" t="s">
        <v>131</v>
      </c>
    </row>
    <row r="14" spans="1:117" ht="20.25" customHeight="1" x14ac:dyDescent="0.25">
      <c r="A14" s="123"/>
      <c r="B14" s="74"/>
      <c r="C14" s="1" t="s">
        <v>134</v>
      </c>
      <c r="D14" s="2"/>
      <c r="E14" s="3"/>
      <c r="F14" s="3"/>
      <c r="G14" s="3"/>
      <c r="H14" s="4"/>
      <c r="I14" s="4"/>
      <c r="J14" s="4"/>
      <c r="K14" s="5"/>
      <c r="L14" s="6"/>
      <c r="M14" s="7">
        <v>1.1000000000000001</v>
      </c>
      <c r="N14" s="7"/>
      <c r="O14" s="7">
        <v>1.1000000000000001</v>
      </c>
      <c r="P14" s="7"/>
      <c r="Q14" s="7">
        <v>1.1000000000000001</v>
      </c>
      <c r="R14" s="7"/>
      <c r="S14" s="7">
        <v>1.1000000000000001</v>
      </c>
      <c r="T14" s="7"/>
      <c r="U14" s="7">
        <v>1.1000000000000001</v>
      </c>
      <c r="V14" s="7"/>
      <c r="W14" s="7">
        <v>1.4</v>
      </c>
      <c r="X14" s="7"/>
      <c r="Y14" s="7">
        <v>1.1000000000000001</v>
      </c>
      <c r="Z14" s="7"/>
      <c r="AA14" s="7">
        <v>1.4</v>
      </c>
      <c r="AB14" s="7"/>
      <c r="AC14" s="7">
        <v>1.1000000000000001</v>
      </c>
      <c r="AD14" s="8"/>
      <c r="AE14" s="7">
        <v>1.4</v>
      </c>
      <c r="AF14" s="7"/>
      <c r="AG14" s="7">
        <v>1.1000000000000001</v>
      </c>
      <c r="AH14" s="7"/>
      <c r="AI14" s="7">
        <v>1.1000000000000001</v>
      </c>
      <c r="AJ14" s="7"/>
      <c r="AK14" s="7">
        <v>1.1000000000000001</v>
      </c>
      <c r="AL14" s="7"/>
      <c r="AM14" s="7">
        <v>1.1000000000000001</v>
      </c>
      <c r="AN14" s="7"/>
      <c r="AO14" s="7">
        <v>1</v>
      </c>
      <c r="AP14" s="7"/>
      <c r="AQ14" s="7">
        <v>0.9</v>
      </c>
      <c r="AR14" s="7"/>
      <c r="AS14" s="7">
        <v>1.1499999999999999</v>
      </c>
      <c r="AT14" s="7"/>
      <c r="AU14" s="7">
        <v>1.1499999999999999</v>
      </c>
      <c r="AV14" s="7"/>
      <c r="AW14" s="7">
        <v>1.1499999999999999</v>
      </c>
      <c r="AX14" s="7"/>
      <c r="AY14" s="7">
        <v>1</v>
      </c>
      <c r="AZ14" s="7"/>
      <c r="BA14" s="7">
        <v>1.1000000000000001</v>
      </c>
      <c r="BB14" s="7"/>
      <c r="BC14" s="7">
        <v>1.1000000000000001</v>
      </c>
      <c r="BD14" s="7"/>
      <c r="BE14" s="7">
        <v>1</v>
      </c>
      <c r="BF14" s="7"/>
      <c r="BG14" s="7">
        <v>1</v>
      </c>
      <c r="BH14" s="9"/>
      <c r="BI14" s="7">
        <v>1.1499999999999999</v>
      </c>
      <c r="BJ14" s="7"/>
      <c r="BK14" s="7">
        <v>0.9</v>
      </c>
      <c r="BL14" s="7"/>
      <c r="BM14" s="7">
        <v>1.1000000000000001</v>
      </c>
      <c r="BN14" s="7"/>
      <c r="BO14" s="7">
        <v>1</v>
      </c>
      <c r="BP14" s="7"/>
      <c r="BQ14" s="7">
        <v>1.25</v>
      </c>
      <c r="BR14" s="7"/>
      <c r="BS14" s="7">
        <v>0.9</v>
      </c>
      <c r="BT14" s="7"/>
      <c r="BU14" s="7">
        <v>1.25</v>
      </c>
      <c r="BV14" s="7"/>
      <c r="BW14" s="7">
        <v>1</v>
      </c>
      <c r="BX14" s="7"/>
      <c r="BY14" s="7">
        <v>1</v>
      </c>
      <c r="BZ14" s="10"/>
      <c r="CA14" s="7">
        <v>1.1299999999999999</v>
      </c>
      <c r="CB14" s="9"/>
      <c r="CC14" s="7">
        <v>1.1299999999999999</v>
      </c>
      <c r="CD14" s="7"/>
      <c r="CE14" s="9">
        <v>1</v>
      </c>
      <c r="CF14" s="7"/>
      <c r="CG14" s="7">
        <v>0.9</v>
      </c>
      <c r="CH14" s="7"/>
      <c r="CI14" s="7">
        <v>1</v>
      </c>
      <c r="CJ14" s="7"/>
      <c r="CK14" s="7">
        <v>0.7</v>
      </c>
      <c r="CL14" s="7"/>
      <c r="CM14" s="7">
        <v>0.7</v>
      </c>
      <c r="CN14" s="7"/>
      <c r="CO14" s="7">
        <v>0.7</v>
      </c>
      <c r="CP14" s="7"/>
      <c r="CQ14" s="7">
        <v>1.1299999999999999</v>
      </c>
      <c r="CR14" s="7"/>
      <c r="CS14" s="7">
        <v>1.1299999999999999</v>
      </c>
      <c r="CT14" s="7"/>
      <c r="CU14" s="7">
        <v>1</v>
      </c>
      <c r="CV14" s="7"/>
      <c r="CW14" s="7">
        <v>0.9</v>
      </c>
      <c r="CX14" s="7"/>
      <c r="CY14" s="7">
        <v>0.9</v>
      </c>
      <c r="CZ14" s="7"/>
      <c r="DA14" s="7">
        <v>0.9</v>
      </c>
      <c r="DB14" s="7"/>
      <c r="DC14" s="7">
        <v>1</v>
      </c>
      <c r="DD14" s="7"/>
      <c r="DE14" s="7">
        <v>1.2</v>
      </c>
      <c r="DF14" s="7"/>
      <c r="DG14" s="7">
        <v>1.1299999999999999</v>
      </c>
      <c r="DH14" s="7"/>
      <c r="DI14" s="7">
        <v>1.2</v>
      </c>
      <c r="DJ14" s="7"/>
      <c r="DK14" s="7">
        <v>1.2</v>
      </c>
      <c r="DL14" s="155"/>
      <c r="DM14" s="136">
        <v>1</v>
      </c>
    </row>
    <row r="15" spans="1:117" ht="20.25" customHeight="1" x14ac:dyDescent="0.25">
      <c r="A15" s="123"/>
      <c r="B15" s="74"/>
      <c r="C15" s="1" t="s">
        <v>135</v>
      </c>
      <c r="D15" s="2"/>
      <c r="E15" s="3"/>
      <c r="F15" s="3"/>
      <c r="G15" s="3"/>
      <c r="H15" s="4"/>
      <c r="I15" s="4"/>
      <c r="J15" s="4"/>
      <c r="K15" s="5"/>
      <c r="L15" s="11"/>
      <c r="M15" s="7"/>
      <c r="N15" s="7"/>
      <c r="O15" s="7"/>
      <c r="P15" s="7"/>
      <c r="Q15" s="7"/>
      <c r="R15" s="7"/>
      <c r="S15" s="7">
        <v>1.1499999999999999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8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9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0"/>
      <c r="CA15" s="7"/>
      <c r="CB15" s="9"/>
      <c r="CC15" s="7"/>
      <c r="CD15" s="7"/>
      <c r="CE15" s="9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155"/>
      <c r="DM15" s="136"/>
    </row>
    <row r="16" spans="1:117" x14ac:dyDescent="0.25">
      <c r="A16" s="124">
        <v>1</v>
      </c>
      <c r="B16" s="125"/>
      <c r="C16" s="56" t="s">
        <v>136</v>
      </c>
      <c r="D16" s="56"/>
      <c r="E16" s="57">
        <v>0.5</v>
      </c>
      <c r="F16" s="161"/>
      <c r="G16" s="58">
        <v>1</v>
      </c>
      <c r="H16" s="59"/>
      <c r="I16" s="59"/>
      <c r="J16" s="59"/>
      <c r="K16" s="60"/>
      <c r="L16" s="12">
        <f>L17</f>
        <v>0</v>
      </c>
      <c r="M16" s="12">
        <f t="shared" ref="M16:BX16" si="0">M17</f>
        <v>0</v>
      </c>
      <c r="N16" s="61">
        <f t="shared" si="0"/>
        <v>0</v>
      </c>
      <c r="O16" s="61">
        <f t="shared" si="0"/>
        <v>0</v>
      </c>
      <c r="P16" s="12">
        <f t="shared" si="0"/>
        <v>0</v>
      </c>
      <c r="Q16" s="12">
        <f t="shared" si="0"/>
        <v>0</v>
      </c>
      <c r="R16" s="61">
        <f t="shared" si="0"/>
        <v>350</v>
      </c>
      <c r="S16" s="61">
        <f t="shared" si="0"/>
        <v>6288435.416666667</v>
      </c>
      <c r="T16" s="12">
        <f t="shared" si="0"/>
        <v>0</v>
      </c>
      <c r="U16" s="12">
        <f t="shared" si="0"/>
        <v>0</v>
      </c>
      <c r="V16" s="12">
        <f t="shared" si="0"/>
        <v>0</v>
      </c>
      <c r="W16" s="12">
        <f t="shared" si="0"/>
        <v>0</v>
      </c>
      <c r="X16" s="12">
        <f t="shared" si="0"/>
        <v>0</v>
      </c>
      <c r="Y16" s="12">
        <f t="shared" si="0"/>
        <v>0</v>
      </c>
      <c r="Z16" s="12">
        <f t="shared" si="0"/>
        <v>0</v>
      </c>
      <c r="AA16" s="12">
        <f t="shared" si="0"/>
        <v>0</v>
      </c>
      <c r="AB16" s="12">
        <f t="shared" si="0"/>
        <v>0</v>
      </c>
      <c r="AC16" s="12">
        <f t="shared" si="0"/>
        <v>0</v>
      </c>
      <c r="AD16" s="12">
        <f t="shared" si="0"/>
        <v>0</v>
      </c>
      <c r="AE16" s="12">
        <f t="shared" si="0"/>
        <v>0</v>
      </c>
      <c r="AF16" s="12">
        <f t="shared" si="0"/>
        <v>0</v>
      </c>
      <c r="AG16" s="12">
        <f t="shared" si="0"/>
        <v>0</v>
      </c>
      <c r="AH16" s="12">
        <f t="shared" si="0"/>
        <v>0</v>
      </c>
      <c r="AI16" s="12">
        <f t="shared" si="0"/>
        <v>0</v>
      </c>
      <c r="AJ16" s="12">
        <f t="shared" si="0"/>
        <v>0</v>
      </c>
      <c r="AK16" s="12">
        <f t="shared" si="0"/>
        <v>0</v>
      </c>
      <c r="AL16" s="12">
        <f t="shared" si="0"/>
        <v>0</v>
      </c>
      <c r="AM16" s="12">
        <f t="shared" si="0"/>
        <v>0</v>
      </c>
      <c r="AN16" s="61">
        <v>0</v>
      </c>
      <c r="AO16" s="61">
        <f t="shared" si="0"/>
        <v>0</v>
      </c>
      <c r="AP16" s="61">
        <f t="shared" si="0"/>
        <v>0</v>
      </c>
      <c r="AQ16" s="61">
        <f t="shared" si="0"/>
        <v>0</v>
      </c>
      <c r="AR16" s="61">
        <f t="shared" si="0"/>
        <v>22</v>
      </c>
      <c r="AS16" s="61">
        <f t="shared" si="0"/>
        <v>405558.99999999994</v>
      </c>
      <c r="AT16" s="12">
        <f t="shared" si="0"/>
        <v>0</v>
      </c>
      <c r="AU16" s="12">
        <f t="shared" si="0"/>
        <v>0</v>
      </c>
      <c r="AV16" s="12">
        <f t="shared" si="0"/>
        <v>0</v>
      </c>
      <c r="AW16" s="12">
        <f t="shared" si="0"/>
        <v>0</v>
      </c>
      <c r="AX16" s="12">
        <f t="shared" si="0"/>
        <v>0</v>
      </c>
      <c r="AY16" s="12">
        <f t="shared" si="0"/>
        <v>0</v>
      </c>
      <c r="AZ16" s="12">
        <f t="shared" si="0"/>
        <v>0</v>
      </c>
      <c r="BA16" s="12">
        <f t="shared" si="0"/>
        <v>0</v>
      </c>
      <c r="BB16" s="12">
        <f t="shared" si="0"/>
        <v>0</v>
      </c>
      <c r="BC16" s="12">
        <f t="shared" si="0"/>
        <v>0</v>
      </c>
      <c r="BD16" s="12">
        <f t="shared" si="0"/>
        <v>0</v>
      </c>
      <c r="BE16" s="12">
        <f t="shared" si="0"/>
        <v>0</v>
      </c>
      <c r="BF16" s="61">
        <v>130</v>
      </c>
      <c r="BG16" s="61">
        <f t="shared" si="0"/>
        <v>2500680</v>
      </c>
      <c r="BH16" s="61">
        <f t="shared" si="0"/>
        <v>0</v>
      </c>
      <c r="BI16" s="61">
        <f t="shared" si="0"/>
        <v>0</v>
      </c>
      <c r="BJ16" s="12">
        <f t="shared" si="0"/>
        <v>0</v>
      </c>
      <c r="BK16" s="12">
        <f t="shared" si="0"/>
        <v>0</v>
      </c>
      <c r="BL16" s="61">
        <f t="shared" si="0"/>
        <v>55</v>
      </c>
      <c r="BM16" s="61">
        <f t="shared" si="0"/>
        <v>1163778</v>
      </c>
      <c r="BN16" s="12">
        <f t="shared" si="0"/>
        <v>20</v>
      </c>
      <c r="BO16" s="12">
        <f t="shared" si="0"/>
        <v>384720</v>
      </c>
      <c r="BP16" s="12">
        <f t="shared" si="0"/>
        <v>20</v>
      </c>
      <c r="BQ16" s="12">
        <f t="shared" si="0"/>
        <v>480900</v>
      </c>
      <c r="BR16" s="12">
        <f t="shared" si="0"/>
        <v>0</v>
      </c>
      <c r="BS16" s="12">
        <f t="shared" si="0"/>
        <v>0</v>
      </c>
      <c r="BT16" s="12">
        <f t="shared" si="0"/>
        <v>50</v>
      </c>
      <c r="BU16" s="12">
        <f t="shared" si="0"/>
        <v>1202250</v>
      </c>
      <c r="BV16" s="12">
        <f t="shared" si="0"/>
        <v>0</v>
      </c>
      <c r="BW16" s="12">
        <f t="shared" si="0"/>
        <v>0</v>
      </c>
      <c r="BX16" s="12">
        <f t="shared" si="0"/>
        <v>40</v>
      </c>
      <c r="BY16" s="12">
        <f t="shared" ref="BY16:DM16" si="1">BY17</f>
        <v>769440</v>
      </c>
      <c r="BZ16" s="12">
        <f t="shared" si="1"/>
        <v>0</v>
      </c>
      <c r="CA16" s="12">
        <f t="shared" si="1"/>
        <v>0</v>
      </c>
      <c r="CB16" s="12">
        <f t="shared" si="1"/>
        <v>0</v>
      </c>
      <c r="CC16" s="12">
        <f t="shared" si="1"/>
        <v>0</v>
      </c>
      <c r="CD16" s="12">
        <f t="shared" si="1"/>
        <v>0</v>
      </c>
      <c r="CE16" s="163">
        <f t="shared" si="1"/>
        <v>0</v>
      </c>
      <c r="CF16" s="61">
        <f t="shared" si="1"/>
        <v>0</v>
      </c>
      <c r="CG16" s="61">
        <f t="shared" si="1"/>
        <v>0</v>
      </c>
      <c r="CH16" s="28">
        <f t="shared" si="1"/>
        <v>0</v>
      </c>
      <c r="CI16" s="28">
        <f t="shared" si="1"/>
        <v>0</v>
      </c>
      <c r="CJ16" s="28">
        <f t="shared" si="1"/>
        <v>0</v>
      </c>
      <c r="CK16" s="28">
        <f t="shared" si="1"/>
        <v>0</v>
      </c>
      <c r="CL16" s="28">
        <f t="shared" si="1"/>
        <v>0</v>
      </c>
      <c r="CM16" s="28">
        <f t="shared" si="1"/>
        <v>0</v>
      </c>
      <c r="CN16" s="28">
        <f t="shared" si="1"/>
        <v>0</v>
      </c>
      <c r="CO16" s="28">
        <f t="shared" si="1"/>
        <v>0</v>
      </c>
      <c r="CP16" s="28">
        <f t="shared" si="1"/>
        <v>20</v>
      </c>
      <c r="CQ16" s="28">
        <f t="shared" si="1"/>
        <v>362277.99999999994</v>
      </c>
      <c r="CR16" s="28">
        <f t="shared" si="1"/>
        <v>0</v>
      </c>
      <c r="CS16" s="28">
        <f t="shared" si="1"/>
        <v>0</v>
      </c>
      <c r="CT16" s="28">
        <f t="shared" si="1"/>
        <v>0</v>
      </c>
      <c r="CU16" s="28">
        <f t="shared" si="1"/>
        <v>0</v>
      </c>
      <c r="CV16" s="28">
        <f t="shared" si="1"/>
        <v>0</v>
      </c>
      <c r="CW16" s="28">
        <f t="shared" si="1"/>
        <v>0</v>
      </c>
      <c r="CX16" s="28">
        <f t="shared" si="1"/>
        <v>0</v>
      </c>
      <c r="CY16" s="28">
        <f t="shared" si="1"/>
        <v>0</v>
      </c>
      <c r="CZ16" s="28">
        <f t="shared" si="1"/>
        <v>0</v>
      </c>
      <c r="DA16" s="28">
        <f t="shared" si="1"/>
        <v>0</v>
      </c>
      <c r="DB16" s="28">
        <f t="shared" si="1"/>
        <v>0</v>
      </c>
      <c r="DC16" s="28">
        <f t="shared" si="1"/>
        <v>0</v>
      </c>
      <c r="DD16" s="28">
        <f t="shared" si="1"/>
        <v>0</v>
      </c>
      <c r="DE16" s="28">
        <f t="shared" si="1"/>
        <v>0</v>
      </c>
      <c r="DF16" s="28">
        <f t="shared" si="1"/>
        <v>20</v>
      </c>
      <c r="DG16" s="28">
        <f t="shared" si="1"/>
        <v>434733.6</v>
      </c>
      <c r="DH16" s="28">
        <v>0</v>
      </c>
      <c r="DI16" s="28">
        <f t="shared" si="1"/>
        <v>0</v>
      </c>
      <c r="DJ16" s="28">
        <f t="shared" si="1"/>
        <v>0</v>
      </c>
      <c r="DK16" s="28">
        <f t="shared" si="1"/>
        <v>0</v>
      </c>
      <c r="DL16" s="28">
        <f t="shared" si="1"/>
        <v>727</v>
      </c>
      <c r="DM16" s="28">
        <f t="shared" si="1"/>
        <v>13992774.016666668</v>
      </c>
    </row>
    <row r="17" spans="1:117" ht="51.75" customHeight="1" x14ac:dyDescent="0.25">
      <c r="A17" s="123"/>
      <c r="B17" s="74">
        <v>1</v>
      </c>
      <c r="C17" s="13" t="s">
        <v>137</v>
      </c>
      <c r="D17" s="14">
        <v>22900</v>
      </c>
      <c r="E17" s="15">
        <v>0.5</v>
      </c>
      <c r="F17" s="15"/>
      <c r="G17" s="16">
        <v>1</v>
      </c>
      <c r="H17" s="14">
        <v>1.4</v>
      </c>
      <c r="I17" s="14">
        <v>1.68</v>
      </c>
      <c r="J17" s="14">
        <v>2.23</v>
      </c>
      <c r="K17" s="17">
        <v>2.57</v>
      </c>
      <c r="L17" s="75"/>
      <c r="M17" s="19">
        <f>(L17*$D17*$E17*$G17*$H17*$M$14)</f>
        <v>0</v>
      </c>
      <c r="N17" s="75"/>
      <c r="O17" s="20">
        <f>(N17*$D17*$E17*$G17*$H17*$O$14)</f>
        <v>0</v>
      </c>
      <c r="P17" s="75"/>
      <c r="Q17" s="19">
        <f>(P17*$D17*$E17*$G17*$H17*$Q$14)</f>
        <v>0</v>
      </c>
      <c r="R17" s="20">
        <v>350</v>
      </c>
      <c r="S17" s="19">
        <f>(R17/12*7*$D17*$E17*$G17*$H17*$S$14)+(R17/12*5*$D17*$E17*$G17*$H17*$S$15)</f>
        <v>6288435.416666667</v>
      </c>
      <c r="T17" s="150"/>
      <c r="U17" s="19">
        <f>(T17*$D17*$E17*$G17*$H17*$U$14)</f>
        <v>0</v>
      </c>
      <c r="V17" s="77"/>
      <c r="W17" s="19">
        <f>(V17*$D17*$E17*$G17*$H17*$W$14)</f>
        <v>0</v>
      </c>
      <c r="X17" s="77"/>
      <c r="Y17" s="19">
        <f>(X17*$D17*$E17*$G17*$H17*$Y$14)</f>
        <v>0</v>
      </c>
      <c r="Z17" s="77"/>
      <c r="AA17" s="19">
        <f>(Z17*$D17*$E17*$G17*$H17*$AA$14)</f>
        <v>0</v>
      </c>
      <c r="AB17" s="77"/>
      <c r="AC17" s="19">
        <f>(AB17*$D17*$E17*$G17*$H17*$AC$14)</f>
        <v>0</v>
      </c>
      <c r="AD17" s="77"/>
      <c r="AE17" s="19">
        <f>(AD17*$D17*$E17*$G17*$H17*$AE$14)</f>
        <v>0</v>
      </c>
      <c r="AF17" s="77"/>
      <c r="AG17" s="19">
        <f>(AF17*$D17*$E17*$G17*$H17*$AG$14)</f>
        <v>0</v>
      </c>
      <c r="AH17" s="77"/>
      <c r="AI17" s="19">
        <f>(AH17*$D17*$E17*$G17*$H17*$AI$14)</f>
        <v>0</v>
      </c>
      <c r="AJ17" s="168"/>
      <c r="AK17" s="19">
        <f>(AJ17*$D17*$E17*$G17*$I17*$AK$14)</f>
        <v>0</v>
      </c>
      <c r="AL17" s="77"/>
      <c r="AM17" s="19">
        <f>(AL17*$D17*$E17*$G17*$I17*$AM$14)</f>
        <v>0</v>
      </c>
      <c r="AN17" s="18"/>
      <c r="AO17" s="19">
        <f>(AN17*$D17*$E17*$G17*$H17*$AO$14)</f>
        <v>0</v>
      </c>
      <c r="AP17" s="76"/>
      <c r="AQ17" s="20">
        <f>(AP17*$D17*$E17*$G17*$H17*$AQ$14)</f>
        <v>0</v>
      </c>
      <c r="AR17" s="20">
        <v>22</v>
      </c>
      <c r="AS17" s="20">
        <f>(AR17*$D17*$E17*$G17*$H17*$AS$14)</f>
        <v>405558.99999999994</v>
      </c>
      <c r="AT17" s="76"/>
      <c r="AU17" s="19">
        <f>(AT17*$D17*$E17*$G17*$H17*$AU$14)</f>
        <v>0</v>
      </c>
      <c r="AV17" s="76"/>
      <c r="AW17" s="19">
        <f>(AV17*$D17*$E17*$G17*$H17*$AW$14)</f>
        <v>0</v>
      </c>
      <c r="AX17" s="76"/>
      <c r="AY17" s="19">
        <f>(AX17*$D17*$E17*$G17*$H17*$AY$14)</f>
        <v>0</v>
      </c>
      <c r="AZ17" s="76"/>
      <c r="BA17" s="19">
        <f>(AZ17*$D17*$E17*$G17*$H17*$BA$14)</f>
        <v>0</v>
      </c>
      <c r="BB17" s="76"/>
      <c r="BC17" s="19">
        <f>(BB17*$D17*$E17*$G17*$H17*$BC$14)</f>
        <v>0</v>
      </c>
      <c r="BD17" s="76"/>
      <c r="BE17" s="19">
        <f>(BD17*$D17*$E17*$G17*$I17*$BE$14)</f>
        <v>0</v>
      </c>
      <c r="BF17" s="20">
        <v>130</v>
      </c>
      <c r="BG17" s="19">
        <f>(BF17*$D17*$E17*$G17*$I17*$BG$14)</f>
        <v>2500680</v>
      </c>
      <c r="BH17" s="76"/>
      <c r="BI17" s="19">
        <f>(BH17*$D17*$E17*$G17*$I17*$BI$14)</f>
        <v>0</v>
      </c>
      <c r="BJ17" s="76"/>
      <c r="BK17" s="19">
        <f>(BJ17*$D17*$E17*$G17*$I17*$BK$14)</f>
        <v>0</v>
      </c>
      <c r="BL17" s="20">
        <v>55</v>
      </c>
      <c r="BM17" s="19">
        <f>(BL17*$D17*$E17*$G17*$I17*$BM$14)</f>
        <v>1163778</v>
      </c>
      <c r="BN17" s="20">
        <v>20</v>
      </c>
      <c r="BO17" s="19">
        <f>(BN17*$D17*$E17*$G17*$I17*$BO$14)</f>
        <v>384720</v>
      </c>
      <c r="BP17" s="20">
        <v>20</v>
      </c>
      <c r="BQ17" s="19">
        <f>(BP17*$D17*$E17*$G17*$I17*$BQ$14)</f>
        <v>480900</v>
      </c>
      <c r="BR17" s="76"/>
      <c r="BS17" s="19">
        <f>(BR17*$D17*$E17*$G17*$I17*$BS$14)</f>
        <v>0</v>
      </c>
      <c r="BT17" s="20">
        <v>50</v>
      </c>
      <c r="BU17" s="19">
        <f>(BT17*$D17*$E17*$G17*$I17*$BU$14)</f>
        <v>1202250</v>
      </c>
      <c r="BV17" s="76"/>
      <c r="BW17" s="19">
        <f>(BV17*$D17*$E17*$G17*$I17*$BW$14)</f>
        <v>0</v>
      </c>
      <c r="BX17" s="20">
        <f>20+20</f>
        <v>40</v>
      </c>
      <c r="BY17" s="22">
        <f>(BX17*$D17*$E17*$G17*$I17*$BY$14)</f>
        <v>769440</v>
      </c>
      <c r="BZ17" s="76"/>
      <c r="CA17" s="19">
        <f>(BZ17*$D17*$E17*$G17*$H17*$CA$14)</f>
        <v>0</v>
      </c>
      <c r="CB17" s="76"/>
      <c r="CC17" s="19">
        <f>(CB17*$D17*$E17*$G17*$H17*$CC$14)</f>
        <v>0</v>
      </c>
      <c r="CD17" s="76"/>
      <c r="CE17" s="21">
        <f>(CD17*$D17*$E17*$G17*$H17*$CE$14)</f>
        <v>0</v>
      </c>
      <c r="CF17" s="77"/>
      <c r="CG17" s="20">
        <f>(CF17*$D17*$E17*$G17*$H17*$CG$14)</f>
        <v>0</v>
      </c>
      <c r="CH17" s="77"/>
      <c r="CI17" s="19">
        <f>(CH17*$D17*$E17*$G17*$I17*$CI$14)</f>
        <v>0</v>
      </c>
      <c r="CJ17" s="77"/>
      <c r="CK17" s="19">
        <f>(CJ17*$D17*$E17*$G17*$H17*$CK$14)</f>
        <v>0</v>
      </c>
      <c r="CL17" s="77"/>
      <c r="CM17" s="19">
        <f>(CL17*$D17*$E17*$G17*$H17*$CM$14)</f>
        <v>0</v>
      </c>
      <c r="CN17" s="77"/>
      <c r="CO17" s="19">
        <f>(CN17*$D17*$E17*$G17*$H17*$CO$14)</f>
        <v>0</v>
      </c>
      <c r="CP17" s="20">
        <v>20</v>
      </c>
      <c r="CQ17" s="19">
        <f>(CP17*$D17*$E17*$G17*$H17*$CQ$14)</f>
        <v>362277.99999999994</v>
      </c>
      <c r="CR17" s="77"/>
      <c r="CS17" s="19">
        <f>(CR17*$D17*$E17*$G17*$H17*$CS$14)</f>
        <v>0</v>
      </c>
      <c r="CT17" s="77"/>
      <c r="CU17" s="19">
        <f>(CT17*$D17*$E17*$G17*$I17*$CU$14)</f>
        <v>0</v>
      </c>
      <c r="CV17" s="77"/>
      <c r="CW17" s="19">
        <f>(CV17*$D17*$E17*$G17*$I17*$CW$14)</f>
        <v>0</v>
      </c>
      <c r="CX17" s="77"/>
      <c r="CY17" s="19">
        <f>(CX17*$D17*$E17*$G17*$H17*$CY$14)</f>
        <v>0</v>
      </c>
      <c r="CZ17" s="77"/>
      <c r="DA17" s="19">
        <f>(CZ17*$D17*$E17*$G17*$I17*$DA$14)</f>
        <v>0</v>
      </c>
      <c r="DB17" s="77"/>
      <c r="DC17" s="19">
        <f>(DB17*$D17*$E17*$G17*$I17*$DC$14)</f>
        <v>0</v>
      </c>
      <c r="DD17" s="77"/>
      <c r="DE17" s="19">
        <f>(DD17*$D17*$E17*$G17*$I17*$DE$14)</f>
        <v>0</v>
      </c>
      <c r="DF17" s="20">
        <v>20</v>
      </c>
      <c r="DG17" s="19">
        <f>(DF17*$D17*$E17*$G17*$I17*$DG$14)</f>
        <v>434733.6</v>
      </c>
      <c r="DH17" s="77"/>
      <c r="DI17" s="19">
        <f>(DH17*$D17*$E17*$G17*$J17*$DI$14)</f>
        <v>0</v>
      </c>
      <c r="DJ17" s="77"/>
      <c r="DK17" s="19">
        <f>(DJ17*$D17*$E17*$G17*$K17*$DK$14)</f>
        <v>0</v>
      </c>
      <c r="DL17" s="19">
        <f>SUM(L17,N17,P17,R17,T17,V17,X17,Z17,AB17,AD17,AF17,AH17,AJ17,AN17,AP17,CD17,AR17,AT17,AV17,AX17,AZ17,CH17,BB17,BD17,BF17,BJ17,AL17,BL17,BN17,BP17,BR17,BT17,BV17,BX17,BZ17,CB17,CF17,CJ17,CL17,CN17,CP17,CR17,CT17,CV17,BH17,CX17,CZ17,DB17,DD17,DF17,DH17,DJ17)</f>
        <v>727</v>
      </c>
      <c r="DM17" s="19">
        <f>SUM(M17,O17,Q17,S17,U17,W17,Y17,AA17,AC17,AE17,AG17,AI17,AK17,AO17,AQ17,CE17,AS17,AU17,AW17,AY17,BA17,CI17,BC17,BE17,BG17,BK17,AM17,BM17,BO17,BQ17,BS17,BU17,BW17,BY17,CA17,CC17,CG17,CK17,CM17,CO17,CQ17,CS17,CU17,CW17,BI17,CY17,DA17,DC17,DE17,DG17,DI17,DK17)</f>
        <v>13992774.016666668</v>
      </c>
    </row>
    <row r="18" spans="1:117" ht="16.5" customHeight="1" x14ac:dyDescent="0.25">
      <c r="A18" s="124">
        <v>2</v>
      </c>
      <c r="B18" s="125"/>
      <c r="C18" s="56" t="s">
        <v>138</v>
      </c>
      <c r="D18" s="62">
        <v>22900</v>
      </c>
      <c r="E18" s="57">
        <v>0.8</v>
      </c>
      <c r="F18" s="161"/>
      <c r="G18" s="63">
        <v>1</v>
      </c>
      <c r="H18" s="62">
        <v>1.4</v>
      </c>
      <c r="I18" s="62">
        <v>1.68</v>
      </c>
      <c r="J18" s="62">
        <v>2.23</v>
      </c>
      <c r="K18" s="64">
        <v>2.57</v>
      </c>
      <c r="L18" s="12">
        <f>SUM(L19:L31)</f>
        <v>2374</v>
      </c>
      <c r="M18" s="12">
        <f t="shared" ref="M18:BX18" si="2">SUM(M19:M31)</f>
        <v>59808314.719999999</v>
      </c>
      <c r="N18" s="61">
        <f t="shared" si="2"/>
        <v>0</v>
      </c>
      <c r="O18" s="61">
        <f t="shared" si="2"/>
        <v>0</v>
      </c>
      <c r="P18" s="12">
        <f t="shared" si="2"/>
        <v>0</v>
      </c>
      <c r="Q18" s="12">
        <f t="shared" si="2"/>
        <v>0</v>
      </c>
      <c r="R18" s="61">
        <f t="shared" si="2"/>
        <v>6942</v>
      </c>
      <c r="S18" s="61">
        <f t="shared" si="2"/>
        <v>238159219.4916667</v>
      </c>
      <c r="T18" s="12">
        <f t="shared" si="2"/>
        <v>11</v>
      </c>
      <c r="U18" s="12">
        <f t="shared" si="2"/>
        <v>443998.94</v>
      </c>
      <c r="V18" s="12">
        <f t="shared" si="2"/>
        <v>0</v>
      </c>
      <c r="W18" s="12">
        <f t="shared" si="2"/>
        <v>0</v>
      </c>
      <c r="X18" s="12">
        <f t="shared" si="2"/>
        <v>0</v>
      </c>
      <c r="Y18" s="12">
        <f t="shared" si="2"/>
        <v>0</v>
      </c>
      <c r="Z18" s="12">
        <f t="shared" si="2"/>
        <v>0</v>
      </c>
      <c r="AA18" s="12">
        <f t="shared" si="2"/>
        <v>0</v>
      </c>
      <c r="AB18" s="12">
        <f t="shared" si="2"/>
        <v>75</v>
      </c>
      <c r="AC18" s="12">
        <f t="shared" si="2"/>
        <v>2709839.44</v>
      </c>
      <c r="AD18" s="12">
        <f t="shared" si="2"/>
        <v>0</v>
      </c>
      <c r="AE18" s="12">
        <f t="shared" si="2"/>
        <v>0</v>
      </c>
      <c r="AF18" s="12">
        <f t="shared" si="2"/>
        <v>0</v>
      </c>
      <c r="AG18" s="12">
        <f t="shared" si="2"/>
        <v>0</v>
      </c>
      <c r="AH18" s="12">
        <f t="shared" si="2"/>
        <v>2444</v>
      </c>
      <c r="AI18" s="12">
        <f t="shared" si="2"/>
        <v>57686006.840000004</v>
      </c>
      <c r="AJ18" s="12">
        <f t="shared" si="2"/>
        <v>16</v>
      </c>
      <c r="AK18" s="12">
        <f t="shared" si="2"/>
        <v>660179.52000000014</v>
      </c>
      <c r="AL18" s="12">
        <f t="shared" si="2"/>
        <v>103</v>
      </c>
      <c r="AM18" s="12">
        <f t="shared" si="2"/>
        <v>2951764.2</v>
      </c>
      <c r="AN18" s="61">
        <v>0</v>
      </c>
      <c r="AO18" s="61">
        <f t="shared" si="2"/>
        <v>0</v>
      </c>
      <c r="AP18" s="61">
        <f t="shared" si="2"/>
        <v>60</v>
      </c>
      <c r="AQ18" s="61">
        <f t="shared" si="2"/>
        <v>2671014.7799999998</v>
      </c>
      <c r="AR18" s="61">
        <f t="shared" si="2"/>
        <v>1524</v>
      </c>
      <c r="AS18" s="61">
        <f t="shared" si="2"/>
        <v>36540865.899999999</v>
      </c>
      <c r="AT18" s="12">
        <f t="shared" si="2"/>
        <v>3242</v>
      </c>
      <c r="AU18" s="12">
        <f t="shared" si="2"/>
        <v>115335449.24999997</v>
      </c>
      <c r="AV18" s="12">
        <f t="shared" si="2"/>
        <v>1520</v>
      </c>
      <c r="AW18" s="12">
        <f t="shared" si="2"/>
        <v>55002648.959999986</v>
      </c>
      <c r="AX18" s="12">
        <f t="shared" si="2"/>
        <v>2100</v>
      </c>
      <c r="AY18" s="12">
        <f t="shared" si="2"/>
        <v>65318402.79999999</v>
      </c>
      <c r="AZ18" s="12">
        <f t="shared" si="2"/>
        <v>511</v>
      </c>
      <c r="BA18" s="12">
        <f t="shared" si="2"/>
        <v>13626782.399999999</v>
      </c>
      <c r="BB18" s="12">
        <f t="shared" si="2"/>
        <v>669</v>
      </c>
      <c r="BC18" s="12">
        <f t="shared" si="2"/>
        <v>18372175.359999999</v>
      </c>
      <c r="BD18" s="12">
        <f t="shared" si="2"/>
        <v>0</v>
      </c>
      <c r="BE18" s="12">
        <f t="shared" si="2"/>
        <v>0</v>
      </c>
      <c r="BF18" s="61">
        <v>3200</v>
      </c>
      <c r="BG18" s="61">
        <f t="shared" si="2"/>
        <v>118743827.99999999</v>
      </c>
      <c r="BH18" s="61">
        <f t="shared" si="2"/>
        <v>0</v>
      </c>
      <c r="BI18" s="61">
        <f t="shared" si="2"/>
        <v>0</v>
      </c>
      <c r="BJ18" s="12">
        <f t="shared" si="2"/>
        <v>8454</v>
      </c>
      <c r="BK18" s="12">
        <f t="shared" si="2"/>
        <v>216311513.03999999</v>
      </c>
      <c r="BL18" s="61">
        <f t="shared" si="2"/>
        <v>1900</v>
      </c>
      <c r="BM18" s="61">
        <f t="shared" si="2"/>
        <v>57047127.984000012</v>
      </c>
      <c r="BN18" s="12">
        <f t="shared" si="2"/>
        <v>1260</v>
      </c>
      <c r="BO18" s="12">
        <f t="shared" si="2"/>
        <v>40480238.399999999</v>
      </c>
      <c r="BP18" s="12">
        <f t="shared" si="2"/>
        <v>740</v>
      </c>
      <c r="BQ18" s="12">
        <f t="shared" si="2"/>
        <v>29059825.200000003</v>
      </c>
      <c r="BR18" s="12">
        <f t="shared" si="2"/>
        <v>59</v>
      </c>
      <c r="BS18" s="12">
        <f t="shared" si="2"/>
        <v>1582007.1119999997</v>
      </c>
      <c r="BT18" s="12">
        <f t="shared" si="2"/>
        <v>1170</v>
      </c>
      <c r="BU18" s="12">
        <f t="shared" si="2"/>
        <v>40664423.099999994</v>
      </c>
      <c r="BV18" s="12">
        <f t="shared" si="2"/>
        <v>1080</v>
      </c>
      <c r="BW18" s="12">
        <f t="shared" si="2"/>
        <v>29693074.32</v>
      </c>
      <c r="BX18" s="12">
        <f t="shared" si="2"/>
        <v>890</v>
      </c>
      <c r="BY18" s="12">
        <f t="shared" ref="BY18:DM18" si="3">SUM(BY19:BY31)</f>
        <v>22242586.799999997</v>
      </c>
      <c r="BZ18" s="12">
        <f t="shared" si="3"/>
        <v>0</v>
      </c>
      <c r="CA18" s="12">
        <f t="shared" si="3"/>
        <v>0</v>
      </c>
      <c r="CB18" s="12">
        <f t="shared" si="3"/>
        <v>0</v>
      </c>
      <c r="CC18" s="12">
        <f t="shared" si="3"/>
        <v>0</v>
      </c>
      <c r="CD18" s="12">
        <f t="shared" si="3"/>
        <v>275</v>
      </c>
      <c r="CE18" s="163">
        <f t="shared" si="3"/>
        <v>8470252</v>
      </c>
      <c r="CF18" s="61">
        <f t="shared" si="3"/>
        <v>0</v>
      </c>
      <c r="CG18" s="61">
        <f t="shared" si="3"/>
        <v>0</v>
      </c>
      <c r="CH18" s="28">
        <f t="shared" si="3"/>
        <v>0</v>
      </c>
      <c r="CI18" s="28">
        <f t="shared" si="3"/>
        <v>0</v>
      </c>
      <c r="CJ18" s="28">
        <f t="shared" si="3"/>
        <v>32</v>
      </c>
      <c r="CK18" s="28">
        <f t="shared" si="3"/>
        <v>523347.43999999994</v>
      </c>
      <c r="CL18" s="28">
        <f t="shared" si="3"/>
        <v>480</v>
      </c>
      <c r="CM18" s="28">
        <f t="shared" si="3"/>
        <v>8123555.1599999983</v>
      </c>
      <c r="CN18" s="28">
        <f t="shared" si="3"/>
        <v>205</v>
      </c>
      <c r="CO18" s="28">
        <f t="shared" si="3"/>
        <v>2689898.1199999996</v>
      </c>
      <c r="CP18" s="28">
        <f t="shared" si="3"/>
        <v>515</v>
      </c>
      <c r="CQ18" s="28">
        <f t="shared" si="3"/>
        <v>12838407.764</v>
      </c>
      <c r="CR18" s="28">
        <f t="shared" si="3"/>
        <v>1035</v>
      </c>
      <c r="CS18" s="28">
        <f t="shared" si="3"/>
        <v>26014096.345999993</v>
      </c>
      <c r="CT18" s="28">
        <f t="shared" si="3"/>
        <v>0</v>
      </c>
      <c r="CU18" s="28">
        <f t="shared" si="3"/>
        <v>0</v>
      </c>
      <c r="CV18" s="28">
        <f t="shared" si="3"/>
        <v>0</v>
      </c>
      <c r="CW18" s="28">
        <f t="shared" si="3"/>
        <v>0</v>
      </c>
      <c r="CX18" s="28">
        <f t="shared" si="3"/>
        <v>0</v>
      </c>
      <c r="CY18" s="28">
        <f t="shared" si="3"/>
        <v>0</v>
      </c>
      <c r="CZ18" s="28">
        <f t="shared" si="3"/>
        <v>0</v>
      </c>
      <c r="DA18" s="28">
        <f t="shared" si="3"/>
        <v>0</v>
      </c>
      <c r="DB18" s="28">
        <f t="shared" si="3"/>
        <v>0</v>
      </c>
      <c r="DC18" s="28">
        <f t="shared" si="3"/>
        <v>0</v>
      </c>
      <c r="DD18" s="28">
        <f t="shared" si="3"/>
        <v>34</v>
      </c>
      <c r="DE18" s="28">
        <f t="shared" si="3"/>
        <v>1316204.064</v>
      </c>
      <c r="DF18" s="28">
        <f t="shared" si="3"/>
        <v>473</v>
      </c>
      <c r="DG18" s="28">
        <f t="shared" si="3"/>
        <v>12916369.989599999</v>
      </c>
      <c r="DH18" s="28">
        <v>80</v>
      </c>
      <c r="DI18" s="28">
        <f t="shared" si="3"/>
        <v>4027347.8880000003</v>
      </c>
      <c r="DJ18" s="28">
        <f t="shared" si="3"/>
        <v>174</v>
      </c>
      <c r="DK18" s="28">
        <f t="shared" si="3"/>
        <v>8683171.6199999992</v>
      </c>
      <c r="DL18" s="28">
        <f t="shared" si="3"/>
        <v>43647</v>
      </c>
      <c r="DM18" s="28">
        <f t="shared" si="3"/>
        <v>1310713936.9492667</v>
      </c>
    </row>
    <row r="19" spans="1:117" ht="36" customHeight="1" x14ac:dyDescent="0.25">
      <c r="A19" s="123"/>
      <c r="B19" s="81">
        <v>2</v>
      </c>
      <c r="C19" s="13" t="s">
        <v>139</v>
      </c>
      <c r="D19" s="14">
        <v>22900</v>
      </c>
      <c r="E19" s="23">
        <v>0.93</v>
      </c>
      <c r="F19" s="23"/>
      <c r="G19" s="16">
        <v>1</v>
      </c>
      <c r="H19" s="14">
        <v>1.4</v>
      </c>
      <c r="I19" s="14">
        <v>1.68</v>
      </c>
      <c r="J19" s="14">
        <v>2.23</v>
      </c>
      <c r="K19" s="17">
        <v>2.57</v>
      </c>
      <c r="L19" s="20">
        <v>450</v>
      </c>
      <c r="M19" s="19">
        <f t="shared" ref="M19:M81" si="4">(L19*$D19*$E19*$G19*$H19*$M$14)</f>
        <v>14758821.000000002</v>
      </c>
      <c r="N19" s="20"/>
      <c r="O19" s="20">
        <f t="shared" ref="O19:O31" si="5">(N19*$D19*$E19*$G19*$H19*$O$14)</f>
        <v>0</v>
      </c>
      <c r="P19" s="20"/>
      <c r="Q19" s="19">
        <f t="shared" ref="Q19:Q31" si="6">(P19*$D19*$E19*$G19*$H19*$Q$14)</f>
        <v>0</v>
      </c>
      <c r="R19" s="20">
        <v>2066</v>
      </c>
      <c r="S19" s="19">
        <f t="shared" ref="S19:S31" si="7">(R19/12*7*$D19*$E19*$G19*$H19*$S$14)+(R19/12*5*$D19*$E19*$G19*$H19*$S$15)</f>
        <v>69042708.805000007</v>
      </c>
      <c r="T19" s="20"/>
      <c r="U19" s="19">
        <f t="shared" ref="U19:U31" si="8">(T19*$D19*$E19*$G19*$H19*$U$14)</f>
        <v>0</v>
      </c>
      <c r="V19" s="20"/>
      <c r="W19" s="19">
        <f t="shared" ref="W19:W31" si="9">(V19*$D19*$E19*$G19*$H19*$W$14)</f>
        <v>0</v>
      </c>
      <c r="X19" s="20"/>
      <c r="Y19" s="19">
        <f t="shared" ref="Y19:Y31" si="10">(X19*$D19*$E19*$G19*$H19*$Y$14)</f>
        <v>0</v>
      </c>
      <c r="Z19" s="20"/>
      <c r="AA19" s="19">
        <f t="shared" ref="AA19:AA31" si="11">(Z19*$D19*$E19*$G19*$H19*$AA$14)</f>
        <v>0</v>
      </c>
      <c r="AB19" s="20"/>
      <c r="AC19" s="19">
        <f t="shared" ref="AC19:AC31" si="12">(AB19*$D19*$E19*$G19*$H19*$AC$14)</f>
        <v>0</v>
      </c>
      <c r="AD19" s="20"/>
      <c r="AE19" s="19">
        <f t="shared" ref="AE19:AE31" si="13">(AD19*$D19*$E19*$G19*$H19*$AE$14)</f>
        <v>0</v>
      </c>
      <c r="AF19" s="77"/>
      <c r="AG19" s="19">
        <f t="shared" ref="AG19:AG31" si="14">(AF19*$D19*$E19*$G19*$H19*$AG$14)</f>
        <v>0</v>
      </c>
      <c r="AH19" s="20">
        <v>385</v>
      </c>
      <c r="AI19" s="19">
        <f t="shared" ref="AI19:AI31" si="15">(AH19*$D19*$E19*$G19*$H19*$AI$14)</f>
        <v>12626991.300000001</v>
      </c>
      <c r="AJ19" s="24">
        <v>0</v>
      </c>
      <c r="AK19" s="19">
        <f t="shared" ref="AK19:AK31" si="16">(AJ19*$D19*$E19*$G19*$I19*$AK$14)</f>
        <v>0</v>
      </c>
      <c r="AL19" s="20">
        <v>4</v>
      </c>
      <c r="AM19" s="19">
        <f t="shared" ref="AM19:AM31" si="17">(AL19*$D19*$E19*$G19*$I19*$AM$14)</f>
        <v>157427.424</v>
      </c>
      <c r="AN19" s="20"/>
      <c r="AO19" s="19">
        <f t="shared" ref="AO19:AO31" si="18">(AN19*$D19*$E19*$G19*$H19*$AO$14)</f>
        <v>0</v>
      </c>
      <c r="AP19" s="20"/>
      <c r="AQ19" s="20">
        <f t="shared" ref="AQ19:AQ31" si="19">(AP19*$D19*$E19*$G19*$H19*$AQ$14)</f>
        <v>0</v>
      </c>
      <c r="AR19" s="20">
        <v>24</v>
      </c>
      <c r="AS19" s="20">
        <f t="shared" ref="AS19:AS31" si="20">(AR19*$D19*$E19*$G19*$H19*$AS$14)</f>
        <v>822916.07999999984</v>
      </c>
      <c r="AT19" s="20">
        <v>1382</v>
      </c>
      <c r="AU19" s="19">
        <f t="shared" ref="AU19:AU31" si="21">(AT19*$D19*$E19*$G19*$H19*$AU$14)</f>
        <v>47386250.93999999</v>
      </c>
      <c r="AV19" s="24">
        <v>200</v>
      </c>
      <c r="AW19" s="19">
        <f t="shared" ref="AW19:AW31" si="22">(AV19*$D19*$E19*$G19*$H19*$AW$14)</f>
        <v>6857633.9999999991</v>
      </c>
      <c r="AX19" s="20">
        <v>617</v>
      </c>
      <c r="AY19" s="19">
        <f t="shared" ref="AY19:AY31" si="23">(AX19*$D19*$E19*$G19*$H19*$AY$14)</f>
        <v>18396348.599999998</v>
      </c>
      <c r="AZ19" s="20">
        <v>146</v>
      </c>
      <c r="BA19" s="19">
        <f t="shared" ref="BA19:BA31" si="24">(AZ19*$D19*$E19*$G19*$H19*$BA$14)</f>
        <v>4788417.4800000004</v>
      </c>
      <c r="BB19" s="20">
        <v>147</v>
      </c>
      <c r="BC19" s="19">
        <f t="shared" ref="BC19:BC31" si="25">(BB19*$D19*$E19*$G19*$H19*$BC$14)</f>
        <v>4821214.8600000003</v>
      </c>
      <c r="BD19" s="20"/>
      <c r="BE19" s="19">
        <f t="shared" ref="BE19:BE31" si="26">(BD19*$D19*$E19*$G19*$I19*$BE$14)</f>
        <v>0</v>
      </c>
      <c r="BF19" s="20">
        <v>1350</v>
      </c>
      <c r="BG19" s="19">
        <f t="shared" ref="BG19:BG31" si="27">(BF19*$D19*$E19*$G19*$I19*$BG$14)</f>
        <v>48301596</v>
      </c>
      <c r="BH19" s="20"/>
      <c r="BI19" s="19">
        <f t="shared" ref="BI19:BI31" si="28">(BH19*$D19*$E19*$G19*$I19*$BI$14)</f>
        <v>0</v>
      </c>
      <c r="BJ19" s="24">
        <v>2776</v>
      </c>
      <c r="BK19" s="19">
        <f t="shared" ref="BK19:BK31" si="29">(BJ19*$D19*$E19*$G19*$I19*$BK$14)</f>
        <v>89390153.66399999</v>
      </c>
      <c r="BL19" s="20">
        <v>520</v>
      </c>
      <c r="BM19" s="19">
        <f t="shared" ref="BM19:BM31" si="30">(BL19*$D19*$E19*$G19*$I19*$BM$14)</f>
        <v>20465565.120000001</v>
      </c>
      <c r="BN19" s="20">
        <v>455</v>
      </c>
      <c r="BO19" s="19">
        <f t="shared" ref="BO19:BO31" si="31">(BN19*$D19*$E19*$G19*$I19*$BO$14)</f>
        <v>16279426.799999999</v>
      </c>
      <c r="BP19" s="20">
        <v>235</v>
      </c>
      <c r="BQ19" s="19">
        <f t="shared" ref="BQ19:BQ31" si="32">(BP19*$D19*$E19*$G19*$I19*$BQ$14)</f>
        <v>10510069.5</v>
      </c>
      <c r="BR19" s="20">
        <v>27</v>
      </c>
      <c r="BS19" s="19">
        <f t="shared" ref="BS19:BS31" si="33">(BR19*$D19*$E19*$G19*$I19*$BS$14)</f>
        <v>869428.728</v>
      </c>
      <c r="BT19" s="20">
        <v>239</v>
      </c>
      <c r="BU19" s="19">
        <f t="shared" ref="BU19:BU31" si="34">(BT19*$D19*$E19*$G19*$I19*$BU$14)</f>
        <v>10688964.299999999</v>
      </c>
      <c r="BV19" s="20">
        <v>249</v>
      </c>
      <c r="BW19" s="19">
        <f t="shared" ref="BW19:BW31" si="35">(BV19*$D19*$E19*$G19*$I19*$BW$14)</f>
        <v>8908961.0399999991</v>
      </c>
      <c r="BX19" s="20">
        <f>260+10</f>
        <v>270</v>
      </c>
      <c r="BY19" s="22">
        <f t="shared" ref="BY19:BY31" si="36">(BX19*$D19*$E19*$G19*$I19*$BY$14)</f>
        <v>9660319.1999999993</v>
      </c>
      <c r="BZ19" s="20"/>
      <c r="CA19" s="19">
        <f t="shared" ref="CA19:CA31" si="37">(BZ19*$D19*$E19*$G19*$H19*$CA$14)</f>
        <v>0</v>
      </c>
      <c r="CB19" s="20"/>
      <c r="CC19" s="19">
        <f t="shared" ref="CC19:CC31" si="38">(CB19*$D19*$E19*$G19*$H19*$CC$14)</f>
        <v>0</v>
      </c>
      <c r="CD19" s="20"/>
      <c r="CE19" s="21">
        <f t="shared" ref="CE19:CE31" si="39">(CD19*$D19*$E19*$G19*$H19*$CE$14)</f>
        <v>0</v>
      </c>
      <c r="CF19" s="20"/>
      <c r="CG19" s="20">
        <f t="shared" ref="CG19:CG31" si="40">(CF19*$D19*$E19*$G19*$H19*$CG$14)</f>
        <v>0</v>
      </c>
      <c r="CH19" s="20"/>
      <c r="CI19" s="19">
        <f t="shared" ref="CI19:CI31" si="41">(CH19*$D19*$E19*$G19*$I19*$CI$14)</f>
        <v>0</v>
      </c>
      <c r="CJ19" s="20"/>
      <c r="CK19" s="19">
        <f t="shared" ref="CK19:CK31" si="42">(CJ19*$D19*$E19*$G19*$H19*$CK$14)</f>
        <v>0</v>
      </c>
      <c r="CL19" s="20">
        <v>234</v>
      </c>
      <c r="CM19" s="19">
        <f t="shared" ref="CM19:CM31" si="43">(CL19*$D19*$E19*$G19*$H19*$CM$14)</f>
        <v>4883828.0399999991</v>
      </c>
      <c r="CN19" s="20">
        <v>65</v>
      </c>
      <c r="CO19" s="19">
        <f t="shared" ref="CO19:CO31" si="44">(CN19*$D19*$E19*$G19*$H19*$CO$14)</f>
        <v>1356618.8999999997</v>
      </c>
      <c r="CP19" s="20">
        <v>133</v>
      </c>
      <c r="CQ19" s="19">
        <f t="shared" ref="CQ19:CQ31" si="45">(CP19*$D19*$E19*$G19*$H19*$CQ$14)</f>
        <v>4481016.5819999995</v>
      </c>
      <c r="CR19" s="20">
        <v>281</v>
      </c>
      <c r="CS19" s="19">
        <f t="shared" ref="CS19:CS31" si="46">(CR19*$D19*$E19*$G19*$H19*$CS$14)</f>
        <v>9467410.9739999995</v>
      </c>
      <c r="CT19" s="20"/>
      <c r="CU19" s="19">
        <f t="shared" ref="CU19:CU31" si="47">(CT19*$D19*$E19*$G19*$I19*$CU$14)</f>
        <v>0</v>
      </c>
      <c r="CV19" s="24">
        <v>0</v>
      </c>
      <c r="CW19" s="19">
        <f t="shared" ref="CW19:CW31" si="48">(CV19*$D19*$E19*$G19*$I19*$CW$14)</f>
        <v>0</v>
      </c>
      <c r="CX19" s="20"/>
      <c r="CY19" s="19">
        <f t="shared" ref="CY19:CY31" si="49">(CX19*$D19*$E19*$G19*$H19*$CY$14)</f>
        <v>0</v>
      </c>
      <c r="CZ19" s="20"/>
      <c r="DA19" s="19">
        <f t="shared" ref="DA19:DA31" si="50">(CZ19*$D19*$E19*$G19*$I19*$DA$14)</f>
        <v>0</v>
      </c>
      <c r="DB19" s="20"/>
      <c r="DC19" s="19">
        <f t="shared" ref="DC19:DC31" si="51">(DB19*$D19*$E19*$G19*$I19*$DC$14)</f>
        <v>0</v>
      </c>
      <c r="DD19" s="20">
        <v>11</v>
      </c>
      <c r="DE19" s="19">
        <f t="shared" ref="DE19:DE31" si="52">(DD19*$D19*$E19*$G19*$I19*$DE$14)</f>
        <v>472282.272</v>
      </c>
      <c r="DF19" s="20">
        <v>131</v>
      </c>
      <c r="DG19" s="19">
        <f t="shared" ref="DG19:DG31" si="53">(DF19*$D19*$E19*$G19*$I19*$DG$14)</f>
        <v>5296359.4487999994</v>
      </c>
      <c r="DH19" s="20">
        <v>38</v>
      </c>
      <c r="DI19" s="19">
        <f t="shared" ref="DI19:DI31" si="54">(DH19*$D19*$E19*$G19*$J19*$DI$14)</f>
        <v>2165649.3360000001</v>
      </c>
      <c r="DJ19" s="20">
        <v>50</v>
      </c>
      <c r="DK19" s="19">
        <f t="shared" ref="DK19:DK31" si="55">(DJ19*$D19*$E19*$G19*$K19*$DK$14)</f>
        <v>3283997.4</v>
      </c>
      <c r="DL19" s="19">
        <f t="shared" ref="DL19:DM31" si="56">SUM(L19,N19,P19,R19,T19,V19,X19,Z19,AB19,AD19,AF19,AH19,AJ19,AN19,AP19,CD19,AR19,AT19,AV19,AX19,AZ19,CH19,BB19,BD19,BF19,BJ19,AL19,BL19,BN19,BP19,BR19,BT19,BV19,BX19,BZ19,CB19,CF19,CJ19,CL19,CN19,CP19,CR19,CT19,CV19,BH19,CX19,CZ19,DB19,DD19,DF19,DH19,DJ19)</f>
        <v>12485</v>
      </c>
      <c r="DM19" s="19">
        <f t="shared" si="56"/>
        <v>426140377.79380006</v>
      </c>
    </row>
    <row r="20" spans="1:117" ht="38.25" customHeight="1" x14ac:dyDescent="0.25">
      <c r="A20" s="123"/>
      <c r="B20" s="81">
        <v>3</v>
      </c>
      <c r="C20" s="13" t="s">
        <v>140</v>
      </c>
      <c r="D20" s="14">
        <v>22900</v>
      </c>
      <c r="E20" s="25">
        <v>0.28000000000000003</v>
      </c>
      <c r="F20" s="25"/>
      <c r="G20" s="16">
        <v>1</v>
      </c>
      <c r="H20" s="14">
        <v>1.4</v>
      </c>
      <c r="I20" s="14">
        <v>1.68</v>
      </c>
      <c r="J20" s="14">
        <v>2.23</v>
      </c>
      <c r="K20" s="17">
        <v>2.57</v>
      </c>
      <c r="L20" s="20">
        <v>595</v>
      </c>
      <c r="M20" s="19">
        <f t="shared" si="4"/>
        <v>5875315.6000000006</v>
      </c>
      <c r="N20" s="20"/>
      <c r="O20" s="20">
        <f t="shared" si="5"/>
        <v>0</v>
      </c>
      <c r="P20" s="20"/>
      <c r="Q20" s="19">
        <f t="shared" si="6"/>
        <v>0</v>
      </c>
      <c r="R20" s="20">
        <v>280</v>
      </c>
      <c r="S20" s="19">
        <f t="shared" si="7"/>
        <v>2817219.0666666669</v>
      </c>
      <c r="T20" s="20">
        <v>0</v>
      </c>
      <c r="U20" s="19">
        <f t="shared" si="8"/>
        <v>0</v>
      </c>
      <c r="V20" s="20">
        <v>0</v>
      </c>
      <c r="W20" s="19">
        <f t="shared" si="9"/>
        <v>0</v>
      </c>
      <c r="X20" s="20"/>
      <c r="Y20" s="19">
        <f t="shared" si="10"/>
        <v>0</v>
      </c>
      <c r="Z20" s="20">
        <v>0</v>
      </c>
      <c r="AA20" s="19">
        <f t="shared" si="11"/>
        <v>0</v>
      </c>
      <c r="AB20" s="20"/>
      <c r="AC20" s="19">
        <f t="shared" si="12"/>
        <v>0</v>
      </c>
      <c r="AD20" s="20">
        <v>0</v>
      </c>
      <c r="AE20" s="19">
        <f t="shared" si="13"/>
        <v>0</v>
      </c>
      <c r="AF20" s="77"/>
      <c r="AG20" s="19">
        <f t="shared" si="14"/>
        <v>0</v>
      </c>
      <c r="AH20" s="20">
        <v>369</v>
      </c>
      <c r="AI20" s="19">
        <f t="shared" si="15"/>
        <v>3643683.12</v>
      </c>
      <c r="AJ20" s="24">
        <v>0</v>
      </c>
      <c r="AK20" s="19">
        <f t="shared" si="16"/>
        <v>0</v>
      </c>
      <c r="AL20" s="20">
        <v>3</v>
      </c>
      <c r="AM20" s="19">
        <f t="shared" si="17"/>
        <v>35548.128000000004</v>
      </c>
      <c r="AN20" s="20"/>
      <c r="AO20" s="19">
        <f t="shared" si="18"/>
        <v>0</v>
      </c>
      <c r="AP20" s="20">
        <v>1</v>
      </c>
      <c r="AQ20" s="20">
        <f t="shared" si="19"/>
        <v>8079.1200000000008</v>
      </c>
      <c r="AR20" s="20">
        <v>445</v>
      </c>
      <c r="AS20" s="20">
        <f t="shared" si="20"/>
        <v>4593877.4000000004</v>
      </c>
      <c r="AT20" s="20"/>
      <c r="AU20" s="19">
        <f t="shared" si="21"/>
        <v>0</v>
      </c>
      <c r="AV20" s="24">
        <v>0</v>
      </c>
      <c r="AW20" s="19">
        <f t="shared" si="22"/>
        <v>0</v>
      </c>
      <c r="AX20" s="20">
        <v>0</v>
      </c>
      <c r="AY20" s="19">
        <f t="shared" si="23"/>
        <v>0</v>
      </c>
      <c r="AZ20" s="20">
        <v>102</v>
      </c>
      <c r="BA20" s="19">
        <f t="shared" si="24"/>
        <v>1007196.9600000002</v>
      </c>
      <c r="BB20" s="20">
        <v>64</v>
      </c>
      <c r="BC20" s="19">
        <f t="shared" si="25"/>
        <v>631966.72000000009</v>
      </c>
      <c r="BD20" s="20"/>
      <c r="BE20" s="19">
        <f t="shared" si="26"/>
        <v>0</v>
      </c>
      <c r="BF20" s="20">
        <v>0</v>
      </c>
      <c r="BG20" s="19">
        <f t="shared" si="27"/>
        <v>0</v>
      </c>
      <c r="BH20" s="20">
        <v>0</v>
      </c>
      <c r="BI20" s="19">
        <f t="shared" si="28"/>
        <v>0</v>
      </c>
      <c r="BJ20" s="24">
        <v>1800</v>
      </c>
      <c r="BK20" s="19">
        <f t="shared" si="29"/>
        <v>17450899.200000003</v>
      </c>
      <c r="BL20" s="20">
        <f>694-100</f>
        <v>594</v>
      </c>
      <c r="BM20" s="19">
        <f t="shared" si="30"/>
        <v>7038529.3440000014</v>
      </c>
      <c r="BN20" s="26">
        <v>100</v>
      </c>
      <c r="BO20" s="19">
        <f t="shared" si="31"/>
        <v>1077216.0000000002</v>
      </c>
      <c r="BP20" s="20">
        <v>70</v>
      </c>
      <c r="BQ20" s="19">
        <f t="shared" si="32"/>
        <v>942564.00000000012</v>
      </c>
      <c r="BR20" s="20">
        <v>7</v>
      </c>
      <c r="BS20" s="19">
        <f t="shared" si="33"/>
        <v>67864.608000000007</v>
      </c>
      <c r="BT20" s="20">
        <v>351</v>
      </c>
      <c r="BU20" s="19">
        <f t="shared" si="34"/>
        <v>4726285.1999999993</v>
      </c>
      <c r="BV20" s="20">
        <v>212</v>
      </c>
      <c r="BW20" s="19">
        <f t="shared" si="35"/>
        <v>2283697.9200000004</v>
      </c>
      <c r="BX20" s="20">
        <v>280</v>
      </c>
      <c r="BY20" s="22">
        <f t="shared" si="36"/>
        <v>3016204.8000000003</v>
      </c>
      <c r="BZ20" s="20">
        <v>0</v>
      </c>
      <c r="CA20" s="19">
        <f t="shared" si="37"/>
        <v>0</v>
      </c>
      <c r="CB20" s="20">
        <v>0</v>
      </c>
      <c r="CC20" s="19">
        <f t="shared" si="38"/>
        <v>0</v>
      </c>
      <c r="CD20" s="20">
        <v>0</v>
      </c>
      <c r="CE20" s="21">
        <f t="shared" si="39"/>
        <v>0</v>
      </c>
      <c r="CF20" s="20"/>
      <c r="CG20" s="20">
        <f t="shared" si="40"/>
        <v>0</v>
      </c>
      <c r="CH20" s="20"/>
      <c r="CI20" s="19">
        <f t="shared" si="41"/>
        <v>0</v>
      </c>
      <c r="CJ20" s="20"/>
      <c r="CK20" s="19">
        <f t="shared" si="42"/>
        <v>0</v>
      </c>
      <c r="CL20" s="20">
        <v>55</v>
      </c>
      <c r="CM20" s="19">
        <f t="shared" si="43"/>
        <v>345606.80000000005</v>
      </c>
      <c r="CN20" s="20">
        <v>60</v>
      </c>
      <c r="CO20" s="19">
        <f t="shared" si="44"/>
        <v>377025.6</v>
      </c>
      <c r="CP20" s="20">
        <v>171</v>
      </c>
      <c r="CQ20" s="19">
        <f t="shared" si="45"/>
        <v>1734587.0639999995</v>
      </c>
      <c r="CR20" s="20">
        <v>300</v>
      </c>
      <c r="CS20" s="19">
        <f t="shared" si="46"/>
        <v>3043135.1999999997</v>
      </c>
      <c r="CT20" s="20">
        <v>0</v>
      </c>
      <c r="CU20" s="19">
        <f t="shared" si="47"/>
        <v>0</v>
      </c>
      <c r="CV20" s="24">
        <v>0</v>
      </c>
      <c r="CW20" s="19">
        <f t="shared" si="48"/>
        <v>0</v>
      </c>
      <c r="CX20" s="20"/>
      <c r="CY20" s="19">
        <f t="shared" si="49"/>
        <v>0</v>
      </c>
      <c r="CZ20" s="20">
        <v>0</v>
      </c>
      <c r="DA20" s="19">
        <f t="shared" si="50"/>
        <v>0</v>
      </c>
      <c r="DB20" s="20"/>
      <c r="DC20" s="19">
        <f t="shared" si="51"/>
        <v>0</v>
      </c>
      <c r="DD20" s="20"/>
      <c r="DE20" s="19">
        <f t="shared" si="52"/>
        <v>0</v>
      </c>
      <c r="DF20" s="20">
        <v>189</v>
      </c>
      <c r="DG20" s="19">
        <f t="shared" si="53"/>
        <v>2300610.2111999998</v>
      </c>
      <c r="DH20" s="20">
        <v>8</v>
      </c>
      <c r="DI20" s="19">
        <f t="shared" si="54"/>
        <v>137268.09600000002</v>
      </c>
      <c r="DJ20" s="20">
        <v>50</v>
      </c>
      <c r="DK20" s="19">
        <f t="shared" si="55"/>
        <v>988730.40000000014</v>
      </c>
      <c r="DL20" s="19">
        <f t="shared" si="56"/>
        <v>6106</v>
      </c>
      <c r="DM20" s="19">
        <f t="shared" si="56"/>
        <v>64143110.55786667</v>
      </c>
    </row>
    <row r="21" spans="1:117" ht="32.25" customHeight="1" x14ac:dyDescent="0.25">
      <c r="A21" s="123"/>
      <c r="B21" s="81">
        <v>4</v>
      </c>
      <c r="C21" s="13" t="s">
        <v>141</v>
      </c>
      <c r="D21" s="14">
        <v>22900</v>
      </c>
      <c r="E21" s="23">
        <v>0.98</v>
      </c>
      <c r="F21" s="23"/>
      <c r="G21" s="16">
        <v>1</v>
      </c>
      <c r="H21" s="14">
        <v>1.4</v>
      </c>
      <c r="I21" s="14">
        <v>1.68</v>
      </c>
      <c r="J21" s="14">
        <v>2.23</v>
      </c>
      <c r="K21" s="17">
        <v>2.57</v>
      </c>
      <c r="L21" s="20"/>
      <c r="M21" s="19">
        <f t="shared" si="4"/>
        <v>0</v>
      </c>
      <c r="N21" s="20"/>
      <c r="O21" s="20">
        <f t="shared" si="5"/>
        <v>0</v>
      </c>
      <c r="P21" s="20"/>
      <c r="Q21" s="19">
        <f t="shared" si="6"/>
        <v>0</v>
      </c>
      <c r="R21" s="20">
        <v>1892</v>
      </c>
      <c r="S21" s="19">
        <f t="shared" si="7"/>
        <v>66627230.926666662</v>
      </c>
      <c r="T21" s="20">
        <v>0</v>
      </c>
      <c r="U21" s="19">
        <f t="shared" si="8"/>
        <v>0</v>
      </c>
      <c r="V21" s="20">
        <v>0</v>
      </c>
      <c r="W21" s="19">
        <f t="shared" si="9"/>
        <v>0</v>
      </c>
      <c r="X21" s="20"/>
      <c r="Y21" s="19">
        <f t="shared" si="10"/>
        <v>0</v>
      </c>
      <c r="Z21" s="20">
        <v>0</v>
      </c>
      <c r="AA21" s="19">
        <f t="shared" si="11"/>
        <v>0</v>
      </c>
      <c r="AB21" s="20"/>
      <c r="AC21" s="19">
        <f t="shared" si="12"/>
        <v>0</v>
      </c>
      <c r="AD21" s="20">
        <v>0</v>
      </c>
      <c r="AE21" s="19">
        <f t="shared" si="13"/>
        <v>0</v>
      </c>
      <c r="AF21" s="77"/>
      <c r="AG21" s="19">
        <f t="shared" si="14"/>
        <v>0</v>
      </c>
      <c r="AH21" s="20"/>
      <c r="AI21" s="19">
        <f t="shared" si="15"/>
        <v>0</v>
      </c>
      <c r="AJ21" s="24">
        <v>0</v>
      </c>
      <c r="AK21" s="19">
        <f t="shared" si="16"/>
        <v>0</v>
      </c>
      <c r="AL21" s="20"/>
      <c r="AM21" s="19">
        <f t="shared" si="17"/>
        <v>0</v>
      </c>
      <c r="AN21" s="20"/>
      <c r="AO21" s="19">
        <f t="shared" si="18"/>
        <v>0</v>
      </c>
      <c r="AP21" s="20">
        <v>0</v>
      </c>
      <c r="AQ21" s="20">
        <f t="shared" si="19"/>
        <v>0</v>
      </c>
      <c r="AR21" s="20">
        <v>76</v>
      </c>
      <c r="AS21" s="20">
        <f t="shared" si="20"/>
        <v>2746003.1199999996</v>
      </c>
      <c r="AT21" s="20">
        <v>1187</v>
      </c>
      <c r="AU21" s="19">
        <f t="shared" si="21"/>
        <v>42888232.93999999</v>
      </c>
      <c r="AV21" s="24">
        <v>912</v>
      </c>
      <c r="AW21" s="19">
        <f t="shared" si="22"/>
        <v>32952037.439999994</v>
      </c>
      <c r="AX21" s="20">
        <v>1142</v>
      </c>
      <c r="AY21" s="19">
        <f t="shared" si="23"/>
        <v>35880269.599999994</v>
      </c>
      <c r="AZ21" s="20">
        <v>149</v>
      </c>
      <c r="BA21" s="19">
        <f t="shared" si="24"/>
        <v>5149541.3199999994</v>
      </c>
      <c r="BB21" s="20">
        <v>123</v>
      </c>
      <c r="BC21" s="19">
        <f t="shared" si="25"/>
        <v>4250963.6400000006</v>
      </c>
      <c r="BD21" s="20"/>
      <c r="BE21" s="19">
        <f t="shared" si="26"/>
        <v>0</v>
      </c>
      <c r="BF21" s="20">
        <v>1183</v>
      </c>
      <c r="BG21" s="19">
        <f t="shared" si="27"/>
        <v>44602128.479999997</v>
      </c>
      <c r="BH21" s="20">
        <v>0</v>
      </c>
      <c r="BI21" s="19">
        <f t="shared" si="28"/>
        <v>0</v>
      </c>
      <c r="BJ21" s="24">
        <v>900</v>
      </c>
      <c r="BK21" s="19">
        <f t="shared" si="29"/>
        <v>30539073.600000001</v>
      </c>
      <c r="BL21" s="20">
        <v>343</v>
      </c>
      <c r="BM21" s="19">
        <f t="shared" si="30"/>
        <v>14225175.888000002</v>
      </c>
      <c r="BN21" s="20">
        <v>270</v>
      </c>
      <c r="BO21" s="19">
        <f t="shared" si="31"/>
        <v>10179691.199999999</v>
      </c>
      <c r="BP21" s="20">
        <v>200</v>
      </c>
      <c r="BQ21" s="19">
        <f t="shared" si="32"/>
        <v>9425640</v>
      </c>
      <c r="BR21" s="20">
        <v>4</v>
      </c>
      <c r="BS21" s="19">
        <f t="shared" si="33"/>
        <v>135729.21599999999</v>
      </c>
      <c r="BT21" s="20">
        <v>252</v>
      </c>
      <c r="BU21" s="19">
        <f t="shared" si="34"/>
        <v>11876306.399999999</v>
      </c>
      <c r="BV21" s="20">
        <v>209</v>
      </c>
      <c r="BW21" s="19">
        <f t="shared" si="35"/>
        <v>7879835.04</v>
      </c>
      <c r="BX21" s="20">
        <v>130</v>
      </c>
      <c r="BY21" s="22">
        <f t="shared" si="36"/>
        <v>4901332.8</v>
      </c>
      <c r="BZ21" s="20">
        <v>0</v>
      </c>
      <c r="CA21" s="19">
        <f t="shared" si="37"/>
        <v>0</v>
      </c>
      <c r="CB21" s="20">
        <v>0</v>
      </c>
      <c r="CC21" s="19">
        <f t="shared" si="38"/>
        <v>0</v>
      </c>
      <c r="CD21" s="20">
        <v>0</v>
      </c>
      <c r="CE21" s="21">
        <f t="shared" si="39"/>
        <v>0</v>
      </c>
      <c r="CF21" s="20"/>
      <c r="CG21" s="20">
        <f t="shared" si="40"/>
        <v>0</v>
      </c>
      <c r="CH21" s="20"/>
      <c r="CI21" s="19">
        <f t="shared" si="41"/>
        <v>0</v>
      </c>
      <c r="CJ21" s="20">
        <v>0</v>
      </c>
      <c r="CK21" s="19">
        <f t="shared" si="42"/>
        <v>0</v>
      </c>
      <c r="CL21" s="20"/>
      <c r="CM21" s="19">
        <f t="shared" si="43"/>
        <v>0</v>
      </c>
      <c r="CN21" s="20"/>
      <c r="CO21" s="19">
        <f t="shared" si="44"/>
        <v>0</v>
      </c>
      <c r="CP21" s="20">
        <v>121</v>
      </c>
      <c r="CQ21" s="19">
        <f t="shared" si="45"/>
        <v>4295892.5239999993</v>
      </c>
      <c r="CR21" s="20">
        <v>229</v>
      </c>
      <c r="CS21" s="19">
        <f t="shared" si="46"/>
        <v>8130242.8759999983</v>
      </c>
      <c r="CT21" s="20">
        <v>0</v>
      </c>
      <c r="CU21" s="19">
        <f t="shared" si="47"/>
        <v>0</v>
      </c>
      <c r="CV21" s="24">
        <v>0</v>
      </c>
      <c r="CW21" s="19">
        <f t="shared" si="48"/>
        <v>0</v>
      </c>
      <c r="CX21" s="20"/>
      <c r="CY21" s="19">
        <f t="shared" si="49"/>
        <v>0</v>
      </c>
      <c r="CZ21" s="20">
        <v>0</v>
      </c>
      <c r="DA21" s="19">
        <f t="shared" si="50"/>
        <v>0</v>
      </c>
      <c r="DB21" s="20">
        <v>0</v>
      </c>
      <c r="DC21" s="19">
        <f t="shared" si="51"/>
        <v>0</v>
      </c>
      <c r="DD21" s="20">
        <v>10</v>
      </c>
      <c r="DE21" s="19">
        <f t="shared" si="52"/>
        <v>452430.72</v>
      </c>
      <c r="DF21" s="20">
        <v>41</v>
      </c>
      <c r="DG21" s="19">
        <f t="shared" si="53"/>
        <v>1746759.6047999999</v>
      </c>
      <c r="DH21" s="20">
        <v>8</v>
      </c>
      <c r="DI21" s="19">
        <f t="shared" si="54"/>
        <v>480438.33599999995</v>
      </c>
      <c r="DJ21" s="20">
        <v>20</v>
      </c>
      <c r="DK21" s="19">
        <f t="shared" si="55"/>
        <v>1384222.5599999998</v>
      </c>
      <c r="DL21" s="19">
        <f t="shared" si="56"/>
        <v>9401</v>
      </c>
      <c r="DM21" s="19">
        <f t="shared" si="56"/>
        <v>340749178.23146665</v>
      </c>
    </row>
    <row r="22" spans="1:117" ht="15.75" customHeight="1" x14ac:dyDescent="0.25">
      <c r="A22" s="123"/>
      <c r="B22" s="81">
        <v>5</v>
      </c>
      <c r="C22" s="13" t="s">
        <v>142</v>
      </c>
      <c r="D22" s="14">
        <v>22900</v>
      </c>
      <c r="E22" s="14">
        <v>1.01</v>
      </c>
      <c r="F22" s="14"/>
      <c r="G22" s="16">
        <v>1</v>
      </c>
      <c r="H22" s="14">
        <v>1.4</v>
      </c>
      <c r="I22" s="14">
        <v>1.68</v>
      </c>
      <c r="J22" s="14">
        <v>2.23</v>
      </c>
      <c r="K22" s="17">
        <v>2.57</v>
      </c>
      <c r="L22" s="20"/>
      <c r="M22" s="19">
        <f t="shared" si="4"/>
        <v>0</v>
      </c>
      <c r="N22" s="20"/>
      <c r="O22" s="20">
        <f t="shared" si="5"/>
        <v>0</v>
      </c>
      <c r="P22" s="20"/>
      <c r="Q22" s="19">
        <f t="shared" si="6"/>
        <v>0</v>
      </c>
      <c r="R22" s="20">
        <v>1500</v>
      </c>
      <c r="S22" s="19">
        <f t="shared" si="7"/>
        <v>54439883.75</v>
      </c>
      <c r="T22" s="20">
        <v>0</v>
      </c>
      <c r="U22" s="19">
        <f t="shared" si="8"/>
        <v>0</v>
      </c>
      <c r="V22" s="20">
        <v>0</v>
      </c>
      <c r="W22" s="19">
        <f t="shared" si="9"/>
        <v>0</v>
      </c>
      <c r="X22" s="20"/>
      <c r="Y22" s="19">
        <f t="shared" si="10"/>
        <v>0</v>
      </c>
      <c r="Z22" s="20">
        <v>0</v>
      </c>
      <c r="AA22" s="19">
        <f t="shared" si="11"/>
        <v>0</v>
      </c>
      <c r="AB22" s="20"/>
      <c r="AC22" s="19">
        <f t="shared" si="12"/>
        <v>0</v>
      </c>
      <c r="AD22" s="20">
        <v>0</v>
      </c>
      <c r="AE22" s="19">
        <f t="shared" si="13"/>
        <v>0</v>
      </c>
      <c r="AF22" s="77"/>
      <c r="AG22" s="19">
        <f t="shared" si="14"/>
        <v>0</v>
      </c>
      <c r="AH22" s="20">
        <v>1</v>
      </c>
      <c r="AI22" s="19">
        <f t="shared" si="15"/>
        <v>35618.660000000003</v>
      </c>
      <c r="AJ22" s="24">
        <v>0</v>
      </c>
      <c r="AK22" s="19">
        <f t="shared" si="16"/>
        <v>0</v>
      </c>
      <c r="AL22" s="20">
        <v>0</v>
      </c>
      <c r="AM22" s="19">
        <f t="shared" si="17"/>
        <v>0</v>
      </c>
      <c r="AN22" s="20"/>
      <c r="AO22" s="19">
        <f t="shared" si="18"/>
        <v>0</v>
      </c>
      <c r="AP22" s="20">
        <v>0</v>
      </c>
      <c r="AQ22" s="20">
        <f t="shared" si="19"/>
        <v>0</v>
      </c>
      <c r="AR22" s="20">
        <v>24</v>
      </c>
      <c r="AS22" s="20">
        <f t="shared" si="20"/>
        <v>893704.55999999982</v>
      </c>
      <c r="AT22" s="20">
        <v>673</v>
      </c>
      <c r="AU22" s="19">
        <f t="shared" si="21"/>
        <v>25060965.369999994</v>
      </c>
      <c r="AV22" s="24">
        <v>408</v>
      </c>
      <c r="AW22" s="19">
        <f t="shared" si="22"/>
        <v>15192977.519999998</v>
      </c>
      <c r="AX22" s="20">
        <v>341</v>
      </c>
      <c r="AY22" s="19">
        <f t="shared" si="23"/>
        <v>11041784.6</v>
      </c>
      <c r="AZ22" s="20">
        <v>24</v>
      </c>
      <c r="BA22" s="19">
        <f t="shared" si="24"/>
        <v>854847.84</v>
      </c>
      <c r="BB22" s="20">
        <v>53</v>
      </c>
      <c r="BC22" s="19">
        <f t="shared" si="25"/>
        <v>1887788.98</v>
      </c>
      <c r="BD22" s="20"/>
      <c r="BE22" s="19">
        <f t="shared" si="26"/>
        <v>0</v>
      </c>
      <c r="BF22" s="20">
        <v>650</v>
      </c>
      <c r="BG22" s="19">
        <f t="shared" si="27"/>
        <v>25256868</v>
      </c>
      <c r="BH22" s="20">
        <v>0</v>
      </c>
      <c r="BI22" s="19">
        <f t="shared" si="28"/>
        <v>0</v>
      </c>
      <c r="BJ22" s="24">
        <v>450</v>
      </c>
      <c r="BK22" s="19">
        <f t="shared" si="29"/>
        <v>15736971.6</v>
      </c>
      <c r="BL22" s="20">
        <v>132</v>
      </c>
      <c r="BM22" s="19">
        <f t="shared" si="30"/>
        <v>5641995.7440000009</v>
      </c>
      <c r="BN22" s="20">
        <v>50</v>
      </c>
      <c r="BO22" s="19">
        <f t="shared" si="31"/>
        <v>1942836</v>
      </c>
      <c r="BP22" s="20">
        <v>17</v>
      </c>
      <c r="BQ22" s="19">
        <f t="shared" si="32"/>
        <v>825705.3</v>
      </c>
      <c r="BR22" s="20">
        <v>0</v>
      </c>
      <c r="BS22" s="19">
        <f t="shared" si="33"/>
        <v>0</v>
      </c>
      <c r="BT22" s="20">
        <v>104</v>
      </c>
      <c r="BU22" s="19">
        <f t="shared" si="34"/>
        <v>5051373.5999999996</v>
      </c>
      <c r="BV22" s="20">
        <v>95</v>
      </c>
      <c r="BW22" s="19">
        <f t="shared" si="35"/>
        <v>3691388.4</v>
      </c>
      <c r="BX22" s="20">
        <v>5</v>
      </c>
      <c r="BY22" s="22">
        <f t="shared" si="36"/>
        <v>194283.6</v>
      </c>
      <c r="BZ22" s="20">
        <v>0</v>
      </c>
      <c r="CA22" s="19">
        <f t="shared" si="37"/>
        <v>0</v>
      </c>
      <c r="CB22" s="20">
        <v>0</v>
      </c>
      <c r="CC22" s="19">
        <f t="shared" si="38"/>
        <v>0</v>
      </c>
      <c r="CD22" s="20">
        <v>0</v>
      </c>
      <c r="CE22" s="21">
        <f t="shared" si="39"/>
        <v>0</v>
      </c>
      <c r="CF22" s="20"/>
      <c r="CG22" s="20">
        <f t="shared" si="40"/>
        <v>0</v>
      </c>
      <c r="CH22" s="20"/>
      <c r="CI22" s="19">
        <f t="shared" si="41"/>
        <v>0</v>
      </c>
      <c r="CJ22" s="20">
        <v>0</v>
      </c>
      <c r="CK22" s="19">
        <f t="shared" si="42"/>
        <v>0</v>
      </c>
      <c r="CL22" s="20"/>
      <c r="CM22" s="19">
        <f t="shared" si="43"/>
        <v>0</v>
      </c>
      <c r="CN22" s="20"/>
      <c r="CO22" s="19">
        <f t="shared" si="44"/>
        <v>0</v>
      </c>
      <c r="CP22" s="20">
        <v>4</v>
      </c>
      <c r="CQ22" s="19">
        <f t="shared" si="45"/>
        <v>146360.31199999998</v>
      </c>
      <c r="CR22" s="20">
        <v>28</v>
      </c>
      <c r="CS22" s="19">
        <f t="shared" si="46"/>
        <v>1024522.1839999998</v>
      </c>
      <c r="CT22" s="20">
        <v>0</v>
      </c>
      <c r="CU22" s="19">
        <f t="shared" si="47"/>
        <v>0</v>
      </c>
      <c r="CV22" s="24">
        <v>0</v>
      </c>
      <c r="CW22" s="19">
        <f t="shared" si="48"/>
        <v>0</v>
      </c>
      <c r="CX22" s="20"/>
      <c r="CY22" s="19">
        <f t="shared" si="49"/>
        <v>0</v>
      </c>
      <c r="CZ22" s="20">
        <v>0</v>
      </c>
      <c r="DA22" s="19">
        <f t="shared" si="50"/>
        <v>0</v>
      </c>
      <c r="DB22" s="20">
        <v>0</v>
      </c>
      <c r="DC22" s="19">
        <f t="shared" si="51"/>
        <v>0</v>
      </c>
      <c r="DD22" s="20"/>
      <c r="DE22" s="19">
        <f t="shared" si="52"/>
        <v>0</v>
      </c>
      <c r="DF22" s="20">
        <v>17</v>
      </c>
      <c r="DG22" s="19">
        <f t="shared" si="53"/>
        <v>746437.59119999991</v>
      </c>
      <c r="DH22" s="20"/>
      <c r="DI22" s="19">
        <f t="shared" si="54"/>
        <v>0</v>
      </c>
      <c r="DJ22" s="20">
        <v>9</v>
      </c>
      <c r="DK22" s="19">
        <f t="shared" si="55"/>
        <v>641968.52399999998</v>
      </c>
      <c r="DL22" s="19">
        <f t="shared" si="56"/>
        <v>4585</v>
      </c>
      <c r="DM22" s="19">
        <f t="shared" si="56"/>
        <v>170308282.13519993</v>
      </c>
    </row>
    <row r="23" spans="1:117" ht="15.75" customHeight="1" x14ac:dyDescent="0.25">
      <c r="A23" s="123"/>
      <c r="B23" s="81">
        <v>6</v>
      </c>
      <c r="C23" s="13" t="s">
        <v>143</v>
      </c>
      <c r="D23" s="14">
        <v>22900</v>
      </c>
      <c r="E23" s="23">
        <v>0.74</v>
      </c>
      <c r="F23" s="23"/>
      <c r="G23" s="16">
        <v>1</v>
      </c>
      <c r="H23" s="14">
        <v>1.4</v>
      </c>
      <c r="I23" s="14">
        <v>1.68</v>
      </c>
      <c r="J23" s="14">
        <v>2.23</v>
      </c>
      <c r="K23" s="17">
        <v>2.57</v>
      </c>
      <c r="L23" s="20"/>
      <c r="M23" s="19">
        <f t="shared" si="4"/>
        <v>0</v>
      </c>
      <c r="N23" s="20"/>
      <c r="O23" s="20">
        <f t="shared" si="5"/>
        <v>0</v>
      </c>
      <c r="P23" s="20"/>
      <c r="Q23" s="19">
        <f t="shared" si="6"/>
        <v>0</v>
      </c>
      <c r="R23" s="20">
        <v>46</v>
      </c>
      <c r="S23" s="19">
        <f t="shared" si="7"/>
        <v>1223190.5233333334</v>
      </c>
      <c r="T23" s="20">
        <v>0</v>
      </c>
      <c r="U23" s="19">
        <f t="shared" si="8"/>
        <v>0</v>
      </c>
      <c r="V23" s="20">
        <v>0</v>
      </c>
      <c r="W23" s="19">
        <f t="shared" si="9"/>
        <v>0</v>
      </c>
      <c r="X23" s="20"/>
      <c r="Y23" s="19">
        <f t="shared" si="10"/>
        <v>0</v>
      </c>
      <c r="Z23" s="20">
        <v>0</v>
      </c>
      <c r="AA23" s="19">
        <f t="shared" si="11"/>
        <v>0</v>
      </c>
      <c r="AB23" s="20">
        <v>1</v>
      </c>
      <c r="AC23" s="19">
        <f t="shared" si="12"/>
        <v>26096.84</v>
      </c>
      <c r="AD23" s="20">
        <v>0</v>
      </c>
      <c r="AE23" s="19">
        <f t="shared" si="13"/>
        <v>0</v>
      </c>
      <c r="AF23" s="77"/>
      <c r="AG23" s="19">
        <f t="shared" si="14"/>
        <v>0</v>
      </c>
      <c r="AH23" s="20">
        <v>19</v>
      </c>
      <c r="AI23" s="19">
        <f t="shared" si="15"/>
        <v>495839.96</v>
      </c>
      <c r="AJ23" s="24">
        <v>0</v>
      </c>
      <c r="AK23" s="19">
        <f t="shared" si="16"/>
        <v>0</v>
      </c>
      <c r="AL23" s="20"/>
      <c r="AM23" s="19">
        <f t="shared" si="17"/>
        <v>0</v>
      </c>
      <c r="AN23" s="20"/>
      <c r="AO23" s="19">
        <f t="shared" si="18"/>
        <v>0</v>
      </c>
      <c r="AP23" s="20">
        <v>0</v>
      </c>
      <c r="AQ23" s="20">
        <f t="shared" si="19"/>
        <v>0</v>
      </c>
      <c r="AR23" s="20">
        <v>5</v>
      </c>
      <c r="AS23" s="20">
        <f t="shared" si="20"/>
        <v>136415.29999999996</v>
      </c>
      <c r="AT23" s="20"/>
      <c r="AU23" s="19">
        <f t="shared" si="21"/>
        <v>0</v>
      </c>
      <c r="AV23" s="20"/>
      <c r="AW23" s="19">
        <f t="shared" si="22"/>
        <v>0</v>
      </c>
      <c r="AX23" s="20">
        <v>0</v>
      </c>
      <c r="AY23" s="19">
        <f t="shared" si="23"/>
        <v>0</v>
      </c>
      <c r="AZ23" s="20"/>
      <c r="BA23" s="19">
        <f t="shared" si="24"/>
        <v>0</v>
      </c>
      <c r="BB23" s="20">
        <v>4</v>
      </c>
      <c r="BC23" s="19">
        <f t="shared" si="25"/>
        <v>104387.36</v>
      </c>
      <c r="BD23" s="20"/>
      <c r="BE23" s="19">
        <f t="shared" si="26"/>
        <v>0</v>
      </c>
      <c r="BF23" s="20">
        <v>11</v>
      </c>
      <c r="BG23" s="19">
        <f t="shared" si="27"/>
        <v>313162.08</v>
      </c>
      <c r="BH23" s="20">
        <v>0</v>
      </c>
      <c r="BI23" s="19">
        <f t="shared" si="28"/>
        <v>0</v>
      </c>
      <c r="BJ23" s="24">
        <v>55</v>
      </c>
      <c r="BK23" s="19">
        <f t="shared" si="29"/>
        <v>1409229.3599999999</v>
      </c>
      <c r="BL23" s="20">
        <v>7</v>
      </c>
      <c r="BM23" s="19">
        <f t="shared" si="30"/>
        <v>219213.45600000001</v>
      </c>
      <c r="BN23" s="20"/>
      <c r="BO23" s="19">
        <f t="shared" si="31"/>
        <v>0</v>
      </c>
      <c r="BP23" s="20"/>
      <c r="BQ23" s="19">
        <f t="shared" si="32"/>
        <v>0</v>
      </c>
      <c r="BR23" s="20">
        <v>0</v>
      </c>
      <c r="BS23" s="19">
        <f t="shared" si="33"/>
        <v>0</v>
      </c>
      <c r="BT23" s="20">
        <v>4</v>
      </c>
      <c r="BU23" s="19">
        <f t="shared" si="34"/>
        <v>142346.4</v>
      </c>
      <c r="BV23" s="20">
        <v>1</v>
      </c>
      <c r="BW23" s="19">
        <f t="shared" si="35"/>
        <v>28469.279999999999</v>
      </c>
      <c r="BX23" s="20">
        <v>3</v>
      </c>
      <c r="BY23" s="22">
        <f t="shared" si="36"/>
        <v>85407.84</v>
      </c>
      <c r="BZ23" s="20">
        <v>0</v>
      </c>
      <c r="CA23" s="19">
        <f t="shared" si="37"/>
        <v>0</v>
      </c>
      <c r="CB23" s="20">
        <v>0</v>
      </c>
      <c r="CC23" s="19">
        <f t="shared" si="38"/>
        <v>0</v>
      </c>
      <c r="CD23" s="20">
        <v>0</v>
      </c>
      <c r="CE23" s="21">
        <f t="shared" si="39"/>
        <v>0</v>
      </c>
      <c r="CF23" s="20"/>
      <c r="CG23" s="20">
        <f t="shared" si="40"/>
        <v>0</v>
      </c>
      <c r="CH23" s="20"/>
      <c r="CI23" s="19">
        <f t="shared" si="41"/>
        <v>0</v>
      </c>
      <c r="CJ23" s="20"/>
      <c r="CK23" s="19">
        <f t="shared" si="42"/>
        <v>0</v>
      </c>
      <c r="CL23" s="20"/>
      <c r="CM23" s="19">
        <f t="shared" si="43"/>
        <v>0</v>
      </c>
      <c r="CN23" s="20"/>
      <c r="CO23" s="19">
        <f t="shared" si="44"/>
        <v>0</v>
      </c>
      <c r="CP23" s="20"/>
      <c r="CQ23" s="19">
        <f t="shared" si="45"/>
        <v>0</v>
      </c>
      <c r="CR23" s="20"/>
      <c r="CS23" s="19">
        <f t="shared" si="46"/>
        <v>0</v>
      </c>
      <c r="CT23" s="20">
        <v>0</v>
      </c>
      <c r="CU23" s="19">
        <f t="shared" si="47"/>
        <v>0</v>
      </c>
      <c r="CV23" s="24">
        <v>0</v>
      </c>
      <c r="CW23" s="19">
        <f t="shared" si="48"/>
        <v>0</v>
      </c>
      <c r="CX23" s="20"/>
      <c r="CY23" s="19">
        <f t="shared" si="49"/>
        <v>0</v>
      </c>
      <c r="CZ23" s="20">
        <v>0</v>
      </c>
      <c r="DA23" s="19">
        <f t="shared" si="50"/>
        <v>0</v>
      </c>
      <c r="DB23" s="20">
        <v>0</v>
      </c>
      <c r="DC23" s="19">
        <f t="shared" si="51"/>
        <v>0</v>
      </c>
      <c r="DD23" s="20"/>
      <c r="DE23" s="19">
        <f t="shared" si="52"/>
        <v>0</v>
      </c>
      <c r="DF23" s="20"/>
      <c r="DG23" s="19">
        <f t="shared" si="53"/>
        <v>0</v>
      </c>
      <c r="DH23" s="20"/>
      <c r="DI23" s="19">
        <f t="shared" si="54"/>
        <v>0</v>
      </c>
      <c r="DJ23" s="20"/>
      <c r="DK23" s="19">
        <f t="shared" si="55"/>
        <v>0</v>
      </c>
      <c r="DL23" s="19">
        <f t="shared" si="56"/>
        <v>156</v>
      </c>
      <c r="DM23" s="19">
        <f t="shared" si="56"/>
        <v>4183758.3993333327</v>
      </c>
    </row>
    <row r="24" spans="1:117" ht="18" customHeight="1" x14ac:dyDescent="0.25">
      <c r="A24" s="123"/>
      <c r="B24" s="81">
        <v>7</v>
      </c>
      <c r="C24" s="13" t="s">
        <v>144</v>
      </c>
      <c r="D24" s="14">
        <v>22900</v>
      </c>
      <c r="E24" s="23">
        <v>3.21</v>
      </c>
      <c r="F24" s="23"/>
      <c r="G24" s="16">
        <v>1</v>
      </c>
      <c r="H24" s="14">
        <v>1.4</v>
      </c>
      <c r="I24" s="14">
        <v>1.68</v>
      </c>
      <c r="J24" s="14">
        <v>2.23</v>
      </c>
      <c r="K24" s="17">
        <v>2.57</v>
      </c>
      <c r="L24" s="20"/>
      <c r="M24" s="19">
        <f t="shared" si="4"/>
        <v>0</v>
      </c>
      <c r="N24" s="20"/>
      <c r="O24" s="20">
        <f t="shared" si="5"/>
        <v>0</v>
      </c>
      <c r="P24" s="20"/>
      <c r="Q24" s="19">
        <f t="shared" si="6"/>
        <v>0</v>
      </c>
      <c r="R24" s="20">
        <v>10</v>
      </c>
      <c r="S24" s="19">
        <f t="shared" si="7"/>
        <v>1153478.7250000001</v>
      </c>
      <c r="T24" s="20">
        <v>0</v>
      </c>
      <c r="U24" s="19">
        <f t="shared" si="8"/>
        <v>0</v>
      </c>
      <c r="V24" s="20">
        <v>0</v>
      </c>
      <c r="W24" s="19">
        <f t="shared" si="9"/>
        <v>0</v>
      </c>
      <c r="X24" s="20"/>
      <c r="Y24" s="19">
        <f t="shared" si="10"/>
        <v>0</v>
      </c>
      <c r="Z24" s="20">
        <v>0</v>
      </c>
      <c r="AA24" s="19">
        <f t="shared" si="11"/>
        <v>0</v>
      </c>
      <c r="AB24" s="20"/>
      <c r="AC24" s="19">
        <f t="shared" si="12"/>
        <v>0</v>
      </c>
      <c r="AD24" s="20">
        <v>0</v>
      </c>
      <c r="AE24" s="19">
        <f t="shared" si="13"/>
        <v>0</v>
      </c>
      <c r="AF24" s="77"/>
      <c r="AG24" s="19">
        <f t="shared" si="14"/>
        <v>0</v>
      </c>
      <c r="AH24" s="20">
        <v>4</v>
      </c>
      <c r="AI24" s="19">
        <f t="shared" si="15"/>
        <v>452815.44</v>
      </c>
      <c r="AJ24" s="24">
        <v>0</v>
      </c>
      <c r="AK24" s="19">
        <f t="shared" si="16"/>
        <v>0</v>
      </c>
      <c r="AL24" s="20">
        <v>0</v>
      </c>
      <c r="AM24" s="19">
        <f t="shared" si="17"/>
        <v>0</v>
      </c>
      <c r="AN24" s="20"/>
      <c r="AO24" s="19">
        <f t="shared" si="18"/>
        <v>0</v>
      </c>
      <c r="AP24" s="20">
        <v>0</v>
      </c>
      <c r="AQ24" s="20">
        <f t="shared" si="19"/>
        <v>0</v>
      </c>
      <c r="AR24" s="20"/>
      <c r="AS24" s="20">
        <f t="shared" si="20"/>
        <v>0</v>
      </c>
      <c r="AT24" s="20">
        <v>0</v>
      </c>
      <c r="AU24" s="19">
        <f t="shared" si="21"/>
        <v>0</v>
      </c>
      <c r="AV24" s="20">
        <v>0</v>
      </c>
      <c r="AW24" s="19">
        <f t="shared" si="22"/>
        <v>0</v>
      </c>
      <c r="AX24" s="20">
        <v>0</v>
      </c>
      <c r="AY24" s="19">
        <f t="shared" si="23"/>
        <v>0</v>
      </c>
      <c r="AZ24" s="20"/>
      <c r="BA24" s="19">
        <f t="shared" si="24"/>
        <v>0</v>
      </c>
      <c r="BB24" s="20">
        <v>0</v>
      </c>
      <c r="BC24" s="19">
        <f t="shared" si="25"/>
        <v>0</v>
      </c>
      <c r="BD24" s="20"/>
      <c r="BE24" s="19">
        <f t="shared" si="26"/>
        <v>0</v>
      </c>
      <c r="BF24" s="20">
        <v>0</v>
      </c>
      <c r="BG24" s="19">
        <f t="shared" si="27"/>
        <v>0</v>
      </c>
      <c r="BH24" s="20">
        <v>0</v>
      </c>
      <c r="BI24" s="19">
        <f t="shared" si="28"/>
        <v>0</v>
      </c>
      <c r="BJ24" s="24">
        <v>0</v>
      </c>
      <c r="BK24" s="19">
        <f t="shared" si="29"/>
        <v>0</v>
      </c>
      <c r="BL24" s="20"/>
      <c r="BM24" s="19">
        <f t="shared" si="30"/>
        <v>0</v>
      </c>
      <c r="BN24" s="20"/>
      <c r="BO24" s="19">
        <f t="shared" si="31"/>
        <v>0</v>
      </c>
      <c r="BP24" s="20"/>
      <c r="BQ24" s="19">
        <f t="shared" si="32"/>
        <v>0</v>
      </c>
      <c r="BR24" s="20">
        <v>0</v>
      </c>
      <c r="BS24" s="19">
        <f t="shared" si="33"/>
        <v>0</v>
      </c>
      <c r="BT24" s="20"/>
      <c r="BU24" s="19">
        <f t="shared" si="34"/>
        <v>0</v>
      </c>
      <c r="BV24" s="20"/>
      <c r="BW24" s="19">
        <f t="shared" si="35"/>
        <v>0</v>
      </c>
      <c r="BX24" s="20"/>
      <c r="BY24" s="22">
        <f t="shared" si="36"/>
        <v>0</v>
      </c>
      <c r="BZ24" s="20">
        <v>0</v>
      </c>
      <c r="CA24" s="19">
        <f t="shared" si="37"/>
        <v>0</v>
      </c>
      <c r="CB24" s="20">
        <v>0</v>
      </c>
      <c r="CC24" s="19">
        <f t="shared" si="38"/>
        <v>0</v>
      </c>
      <c r="CD24" s="20">
        <v>0</v>
      </c>
      <c r="CE24" s="21">
        <f t="shared" si="39"/>
        <v>0</v>
      </c>
      <c r="CF24" s="20"/>
      <c r="CG24" s="20">
        <f t="shared" si="40"/>
        <v>0</v>
      </c>
      <c r="CH24" s="20"/>
      <c r="CI24" s="19">
        <f t="shared" si="41"/>
        <v>0</v>
      </c>
      <c r="CJ24" s="20"/>
      <c r="CK24" s="19">
        <f t="shared" si="42"/>
        <v>0</v>
      </c>
      <c r="CL24" s="20"/>
      <c r="CM24" s="19">
        <f t="shared" si="43"/>
        <v>0</v>
      </c>
      <c r="CN24" s="20"/>
      <c r="CO24" s="19">
        <f t="shared" si="44"/>
        <v>0</v>
      </c>
      <c r="CP24" s="20"/>
      <c r="CQ24" s="19">
        <f t="shared" si="45"/>
        <v>0</v>
      </c>
      <c r="CR24" s="20"/>
      <c r="CS24" s="19">
        <f t="shared" si="46"/>
        <v>0</v>
      </c>
      <c r="CT24" s="20">
        <v>0</v>
      </c>
      <c r="CU24" s="19">
        <f t="shared" si="47"/>
        <v>0</v>
      </c>
      <c r="CV24" s="24">
        <v>0</v>
      </c>
      <c r="CW24" s="19">
        <f t="shared" si="48"/>
        <v>0</v>
      </c>
      <c r="CX24" s="20"/>
      <c r="CY24" s="19">
        <f t="shared" si="49"/>
        <v>0</v>
      </c>
      <c r="CZ24" s="20">
        <v>0</v>
      </c>
      <c r="DA24" s="19">
        <f t="shared" si="50"/>
        <v>0</v>
      </c>
      <c r="DB24" s="20">
        <v>0</v>
      </c>
      <c r="DC24" s="19">
        <f t="shared" si="51"/>
        <v>0</v>
      </c>
      <c r="DD24" s="20"/>
      <c r="DE24" s="19">
        <f t="shared" si="52"/>
        <v>0</v>
      </c>
      <c r="DF24" s="20"/>
      <c r="DG24" s="19">
        <f t="shared" si="53"/>
        <v>0</v>
      </c>
      <c r="DH24" s="20"/>
      <c r="DI24" s="19">
        <f t="shared" si="54"/>
        <v>0</v>
      </c>
      <c r="DJ24" s="20"/>
      <c r="DK24" s="19">
        <f t="shared" si="55"/>
        <v>0</v>
      </c>
      <c r="DL24" s="19">
        <f t="shared" si="56"/>
        <v>14</v>
      </c>
      <c r="DM24" s="19">
        <f t="shared" si="56"/>
        <v>1606294.165</v>
      </c>
    </row>
    <row r="25" spans="1:117" ht="30" customHeight="1" x14ac:dyDescent="0.25">
      <c r="A25" s="123"/>
      <c r="B25" s="81">
        <v>8</v>
      </c>
      <c r="C25" s="13" t="s">
        <v>145</v>
      </c>
      <c r="D25" s="14">
        <v>22900</v>
      </c>
      <c r="E25" s="23">
        <v>0.71</v>
      </c>
      <c r="F25" s="23"/>
      <c r="G25" s="16">
        <v>1</v>
      </c>
      <c r="H25" s="14">
        <v>1.4</v>
      </c>
      <c r="I25" s="14">
        <v>1.68</v>
      </c>
      <c r="J25" s="14">
        <v>2.23</v>
      </c>
      <c r="K25" s="17">
        <v>2.57</v>
      </c>
      <c r="L25" s="20">
        <v>100</v>
      </c>
      <c r="M25" s="19">
        <f t="shared" si="4"/>
        <v>2503886</v>
      </c>
      <c r="N25" s="20"/>
      <c r="O25" s="20">
        <f t="shared" si="5"/>
        <v>0</v>
      </c>
      <c r="P25" s="20"/>
      <c r="Q25" s="19">
        <f t="shared" si="6"/>
        <v>0</v>
      </c>
      <c r="R25" s="20">
        <v>20</v>
      </c>
      <c r="S25" s="19">
        <f t="shared" si="7"/>
        <v>510261.6166666667</v>
      </c>
      <c r="T25" s="20">
        <v>0</v>
      </c>
      <c r="U25" s="19">
        <f t="shared" si="8"/>
        <v>0</v>
      </c>
      <c r="V25" s="20">
        <v>0</v>
      </c>
      <c r="W25" s="19">
        <f t="shared" si="9"/>
        <v>0</v>
      </c>
      <c r="X25" s="20"/>
      <c r="Y25" s="19">
        <f t="shared" si="10"/>
        <v>0</v>
      </c>
      <c r="Z25" s="20">
        <v>0</v>
      </c>
      <c r="AA25" s="19">
        <f t="shared" si="11"/>
        <v>0</v>
      </c>
      <c r="AB25" s="20"/>
      <c r="AC25" s="19">
        <f t="shared" si="12"/>
        <v>0</v>
      </c>
      <c r="AD25" s="20">
        <v>0</v>
      </c>
      <c r="AE25" s="19">
        <f t="shared" si="13"/>
        <v>0</v>
      </c>
      <c r="AF25" s="77"/>
      <c r="AG25" s="19">
        <f t="shared" si="14"/>
        <v>0</v>
      </c>
      <c r="AH25" s="20">
        <v>88</v>
      </c>
      <c r="AI25" s="19">
        <f t="shared" si="15"/>
        <v>2203419.6800000002</v>
      </c>
      <c r="AJ25" s="24">
        <v>0</v>
      </c>
      <c r="AK25" s="19">
        <f t="shared" si="16"/>
        <v>0</v>
      </c>
      <c r="AL25" s="20">
        <v>7</v>
      </c>
      <c r="AM25" s="19">
        <f t="shared" si="17"/>
        <v>210326.424</v>
      </c>
      <c r="AN25" s="20"/>
      <c r="AO25" s="19">
        <f t="shared" si="18"/>
        <v>0</v>
      </c>
      <c r="AP25" s="20"/>
      <c r="AQ25" s="20">
        <f t="shared" si="19"/>
        <v>0</v>
      </c>
      <c r="AR25" s="20">
        <v>40</v>
      </c>
      <c r="AS25" s="20">
        <f t="shared" si="20"/>
        <v>1047079.6</v>
      </c>
      <c r="AT25" s="20"/>
      <c r="AU25" s="19">
        <f t="shared" si="21"/>
        <v>0</v>
      </c>
      <c r="AV25" s="20">
        <v>0</v>
      </c>
      <c r="AW25" s="19">
        <f t="shared" si="22"/>
        <v>0</v>
      </c>
      <c r="AX25" s="20">
        <v>0</v>
      </c>
      <c r="AY25" s="19">
        <f t="shared" si="23"/>
        <v>0</v>
      </c>
      <c r="AZ25" s="20">
        <v>10</v>
      </c>
      <c r="BA25" s="19">
        <f t="shared" si="24"/>
        <v>250388.6</v>
      </c>
      <c r="BB25" s="20">
        <v>35</v>
      </c>
      <c r="BC25" s="19">
        <f t="shared" si="25"/>
        <v>876360.10000000009</v>
      </c>
      <c r="BD25" s="20"/>
      <c r="BE25" s="19">
        <f t="shared" si="26"/>
        <v>0</v>
      </c>
      <c r="BF25" s="20"/>
      <c r="BG25" s="19">
        <f t="shared" si="27"/>
        <v>0</v>
      </c>
      <c r="BH25" s="20">
        <v>0</v>
      </c>
      <c r="BI25" s="19">
        <f t="shared" si="28"/>
        <v>0</v>
      </c>
      <c r="BJ25" s="24">
        <v>240</v>
      </c>
      <c r="BK25" s="19">
        <f t="shared" si="29"/>
        <v>5900065.9199999999</v>
      </c>
      <c r="BL25" s="20">
        <v>28</v>
      </c>
      <c r="BM25" s="19">
        <f t="shared" si="30"/>
        <v>841305.696</v>
      </c>
      <c r="BN25" s="26">
        <v>75</v>
      </c>
      <c r="BO25" s="19">
        <f t="shared" si="31"/>
        <v>2048634</v>
      </c>
      <c r="BP25" s="20">
        <v>120</v>
      </c>
      <c r="BQ25" s="19">
        <f t="shared" si="32"/>
        <v>4097268</v>
      </c>
      <c r="BR25" s="20">
        <v>15</v>
      </c>
      <c r="BS25" s="19">
        <f t="shared" si="33"/>
        <v>368754.12</v>
      </c>
      <c r="BT25" s="20">
        <v>84</v>
      </c>
      <c r="BU25" s="19">
        <f t="shared" si="34"/>
        <v>2868087.6</v>
      </c>
      <c r="BV25" s="20">
        <v>68</v>
      </c>
      <c r="BW25" s="19">
        <f t="shared" si="35"/>
        <v>1857428.16</v>
      </c>
      <c r="BX25" s="20">
        <v>70</v>
      </c>
      <c r="BY25" s="22">
        <f t="shared" si="36"/>
        <v>1912058.4</v>
      </c>
      <c r="BZ25" s="20">
        <v>0</v>
      </c>
      <c r="CA25" s="19">
        <f t="shared" si="37"/>
        <v>0</v>
      </c>
      <c r="CB25" s="20">
        <v>0</v>
      </c>
      <c r="CC25" s="19">
        <f t="shared" si="38"/>
        <v>0</v>
      </c>
      <c r="CD25" s="20">
        <v>80</v>
      </c>
      <c r="CE25" s="21">
        <f t="shared" si="39"/>
        <v>1821008</v>
      </c>
      <c r="CF25" s="20"/>
      <c r="CG25" s="20">
        <f t="shared" si="40"/>
        <v>0</v>
      </c>
      <c r="CH25" s="20"/>
      <c r="CI25" s="19">
        <f t="shared" si="41"/>
        <v>0</v>
      </c>
      <c r="CJ25" s="20"/>
      <c r="CK25" s="19">
        <f t="shared" si="42"/>
        <v>0</v>
      </c>
      <c r="CL25" s="20">
        <v>170</v>
      </c>
      <c r="CM25" s="19">
        <f t="shared" si="43"/>
        <v>2708749.3999999994</v>
      </c>
      <c r="CN25" s="20">
        <v>15</v>
      </c>
      <c r="CO25" s="19">
        <f t="shared" si="44"/>
        <v>239007.3</v>
      </c>
      <c r="CP25" s="20">
        <v>36</v>
      </c>
      <c r="CQ25" s="19">
        <f t="shared" si="45"/>
        <v>925982.56799999985</v>
      </c>
      <c r="CR25" s="20">
        <v>28</v>
      </c>
      <c r="CS25" s="19">
        <f t="shared" si="46"/>
        <v>720208.66399999987</v>
      </c>
      <c r="CT25" s="20">
        <v>0</v>
      </c>
      <c r="CU25" s="19">
        <f t="shared" si="47"/>
        <v>0</v>
      </c>
      <c r="CV25" s="24">
        <v>0</v>
      </c>
      <c r="CW25" s="19">
        <f t="shared" si="48"/>
        <v>0</v>
      </c>
      <c r="CX25" s="20"/>
      <c r="CY25" s="19">
        <f t="shared" si="49"/>
        <v>0</v>
      </c>
      <c r="CZ25" s="20">
        <v>0</v>
      </c>
      <c r="DA25" s="19">
        <f t="shared" si="50"/>
        <v>0</v>
      </c>
      <c r="DB25" s="20"/>
      <c r="DC25" s="19">
        <f t="shared" si="51"/>
        <v>0</v>
      </c>
      <c r="DD25" s="20">
        <v>10</v>
      </c>
      <c r="DE25" s="19">
        <f t="shared" si="52"/>
        <v>327781.44</v>
      </c>
      <c r="DF25" s="20">
        <v>23</v>
      </c>
      <c r="DG25" s="19">
        <f t="shared" si="53"/>
        <v>709919.96879999992</v>
      </c>
      <c r="DH25" s="20">
        <v>22</v>
      </c>
      <c r="DI25" s="19">
        <f t="shared" si="54"/>
        <v>957199.848</v>
      </c>
      <c r="DJ25" s="20">
        <v>20</v>
      </c>
      <c r="DK25" s="19">
        <f t="shared" si="55"/>
        <v>1002855.1199999999</v>
      </c>
      <c r="DL25" s="19">
        <f t="shared" si="56"/>
        <v>1404</v>
      </c>
      <c r="DM25" s="19">
        <f t="shared" si="56"/>
        <v>36908036.225466661</v>
      </c>
    </row>
    <row r="26" spans="1:117" ht="60" customHeight="1" x14ac:dyDescent="0.25">
      <c r="A26" s="123"/>
      <c r="B26" s="81">
        <v>9</v>
      </c>
      <c r="C26" s="13" t="s">
        <v>146</v>
      </c>
      <c r="D26" s="14">
        <v>22900</v>
      </c>
      <c r="E26" s="23">
        <v>0.89</v>
      </c>
      <c r="F26" s="23"/>
      <c r="G26" s="16">
        <v>1</v>
      </c>
      <c r="H26" s="14">
        <v>1.4</v>
      </c>
      <c r="I26" s="14">
        <v>1.68</v>
      </c>
      <c r="J26" s="14">
        <v>2.23</v>
      </c>
      <c r="K26" s="17">
        <v>2.57</v>
      </c>
      <c r="L26" s="20">
        <v>9</v>
      </c>
      <c r="M26" s="19">
        <f t="shared" si="4"/>
        <v>282480.65999999997</v>
      </c>
      <c r="N26" s="20"/>
      <c r="O26" s="20">
        <f t="shared" si="5"/>
        <v>0</v>
      </c>
      <c r="P26" s="20"/>
      <c r="Q26" s="19">
        <f t="shared" si="6"/>
        <v>0</v>
      </c>
      <c r="R26" s="20">
        <v>10</v>
      </c>
      <c r="S26" s="19">
        <f t="shared" si="7"/>
        <v>319811.85833333334</v>
      </c>
      <c r="T26" s="20">
        <v>1</v>
      </c>
      <c r="U26" s="19">
        <f t="shared" si="8"/>
        <v>31386.74</v>
      </c>
      <c r="V26" s="20">
        <v>0</v>
      </c>
      <c r="W26" s="19">
        <f t="shared" si="9"/>
        <v>0</v>
      </c>
      <c r="X26" s="20"/>
      <c r="Y26" s="19">
        <f t="shared" si="10"/>
        <v>0</v>
      </c>
      <c r="Z26" s="20">
        <v>0</v>
      </c>
      <c r="AA26" s="19">
        <f t="shared" si="11"/>
        <v>0</v>
      </c>
      <c r="AB26" s="20">
        <v>3</v>
      </c>
      <c r="AC26" s="19">
        <f t="shared" si="12"/>
        <v>94160.22</v>
      </c>
      <c r="AD26" s="20">
        <v>0</v>
      </c>
      <c r="AE26" s="19">
        <f t="shared" si="13"/>
        <v>0</v>
      </c>
      <c r="AF26" s="77"/>
      <c r="AG26" s="19">
        <f t="shared" si="14"/>
        <v>0</v>
      </c>
      <c r="AH26" s="20">
        <v>8</v>
      </c>
      <c r="AI26" s="19">
        <f t="shared" si="15"/>
        <v>251093.92</v>
      </c>
      <c r="AJ26" s="24">
        <v>0</v>
      </c>
      <c r="AK26" s="19">
        <f t="shared" si="16"/>
        <v>0</v>
      </c>
      <c r="AL26" s="20"/>
      <c r="AM26" s="19">
        <f t="shared" si="17"/>
        <v>0</v>
      </c>
      <c r="AN26" s="20"/>
      <c r="AO26" s="19">
        <f t="shared" si="18"/>
        <v>0</v>
      </c>
      <c r="AP26" s="20"/>
      <c r="AQ26" s="20">
        <f t="shared" si="19"/>
        <v>0</v>
      </c>
      <c r="AR26" s="20">
        <v>10</v>
      </c>
      <c r="AS26" s="20">
        <f t="shared" si="20"/>
        <v>328134.09999999998</v>
      </c>
      <c r="AT26" s="20"/>
      <c r="AU26" s="19">
        <f t="shared" si="21"/>
        <v>0</v>
      </c>
      <c r="AV26" s="20">
        <v>0</v>
      </c>
      <c r="AW26" s="19">
        <f t="shared" si="22"/>
        <v>0</v>
      </c>
      <c r="AX26" s="20">
        <v>0</v>
      </c>
      <c r="AY26" s="19">
        <f t="shared" si="23"/>
        <v>0</v>
      </c>
      <c r="AZ26" s="20">
        <v>1</v>
      </c>
      <c r="BA26" s="19">
        <f t="shared" si="24"/>
        <v>31386.74</v>
      </c>
      <c r="BB26" s="20"/>
      <c r="BC26" s="19">
        <f t="shared" si="25"/>
        <v>0</v>
      </c>
      <c r="BD26" s="20"/>
      <c r="BE26" s="19">
        <f t="shared" si="26"/>
        <v>0</v>
      </c>
      <c r="BF26" s="20">
        <v>0</v>
      </c>
      <c r="BG26" s="19">
        <f t="shared" si="27"/>
        <v>0</v>
      </c>
      <c r="BH26" s="20">
        <v>0</v>
      </c>
      <c r="BI26" s="19">
        <f t="shared" si="28"/>
        <v>0</v>
      </c>
      <c r="BJ26" s="24">
        <v>250</v>
      </c>
      <c r="BK26" s="19">
        <f t="shared" si="29"/>
        <v>7704018</v>
      </c>
      <c r="BL26" s="20">
        <v>4</v>
      </c>
      <c r="BM26" s="19">
        <f t="shared" si="30"/>
        <v>150656.35200000001</v>
      </c>
      <c r="BN26" s="26"/>
      <c r="BO26" s="19">
        <f t="shared" si="31"/>
        <v>0</v>
      </c>
      <c r="BP26" s="20">
        <v>10</v>
      </c>
      <c r="BQ26" s="19">
        <f t="shared" si="32"/>
        <v>428001</v>
      </c>
      <c r="BR26" s="20">
        <v>3</v>
      </c>
      <c r="BS26" s="19">
        <f t="shared" si="33"/>
        <v>92448.216</v>
      </c>
      <c r="BT26" s="20">
        <v>23</v>
      </c>
      <c r="BU26" s="19">
        <f t="shared" si="34"/>
        <v>984402.29999999993</v>
      </c>
      <c r="BV26" s="20">
        <v>4</v>
      </c>
      <c r="BW26" s="19">
        <f t="shared" si="35"/>
        <v>136960.32000000001</v>
      </c>
      <c r="BX26" s="20">
        <v>3</v>
      </c>
      <c r="BY26" s="22">
        <f t="shared" si="36"/>
        <v>102720.23999999999</v>
      </c>
      <c r="BZ26" s="20">
        <v>0</v>
      </c>
      <c r="CA26" s="19">
        <f t="shared" si="37"/>
        <v>0</v>
      </c>
      <c r="CB26" s="20">
        <v>0</v>
      </c>
      <c r="CC26" s="19">
        <f t="shared" si="38"/>
        <v>0</v>
      </c>
      <c r="CD26" s="20"/>
      <c r="CE26" s="21">
        <f t="shared" si="39"/>
        <v>0</v>
      </c>
      <c r="CF26" s="20"/>
      <c r="CG26" s="20">
        <f t="shared" si="40"/>
        <v>0</v>
      </c>
      <c r="CH26" s="20"/>
      <c r="CI26" s="19">
        <f t="shared" si="41"/>
        <v>0</v>
      </c>
      <c r="CJ26" s="20">
        <v>20</v>
      </c>
      <c r="CK26" s="19">
        <f t="shared" si="42"/>
        <v>399467.6</v>
      </c>
      <c r="CL26" s="20"/>
      <c r="CM26" s="19">
        <f t="shared" si="43"/>
        <v>0</v>
      </c>
      <c r="CN26" s="20">
        <v>2</v>
      </c>
      <c r="CO26" s="19">
        <f t="shared" si="44"/>
        <v>39946.759999999995</v>
      </c>
      <c r="CP26" s="20">
        <v>4</v>
      </c>
      <c r="CQ26" s="19">
        <f t="shared" si="45"/>
        <v>128970.96799999998</v>
      </c>
      <c r="CR26" s="20">
        <v>21</v>
      </c>
      <c r="CS26" s="19">
        <f t="shared" si="46"/>
        <v>677097.58199999982</v>
      </c>
      <c r="CT26" s="20">
        <v>0</v>
      </c>
      <c r="CU26" s="19">
        <f t="shared" si="47"/>
        <v>0</v>
      </c>
      <c r="CV26" s="24">
        <v>0</v>
      </c>
      <c r="CW26" s="19">
        <f t="shared" si="48"/>
        <v>0</v>
      </c>
      <c r="CX26" s="20"/>
      <c r="CY26" s="19">
        <f t="shared" si="49"/>
        <v>0</v>
      </c>
      <c r="CZ26" s="20">
        <v>0</v>
      </c>
      <c r="DA26" s="19">
        <f t="shared" si="50"/>
        <v>0</v>
      </c>
      <c r="DB26" s="20">
        <v>0</v>
      </c>
      <c r="DC26" s="19">
        <f t="shared" si="51"/>
        <v>0</v>
      </c>
      <c r="DD26" s="20"/>
      <c r="DE26" s="19">
        <f t="shared" si="52"/>
        <v>0</v>
      </c>
      <c r="DF26" s="20">
        <v>17</v>
      </c>
      <c r="DG26" s="19">
        <f t="shared" si="53"/>
        <v>657751.93679999991</v>
      </c>
      <c r="DH26" s="20"/>
      <c r="DI26" s="19">
        <f t="shared" si="54"/>
        <v>0</v>
      </c>
      <c r="DJ26" s="20">
        <v>8</v>
      </c>
      <c r="DK26" s="19">
        <f t="shared" si="55"/>
        <v>502840.03199999995</v>
      </c>
      <c r="DL26" s="19">
        <f t="shared" si="56"/>
        <v>411</v>
      </c>
      <c r="DM26" s="19">
        <f t="shared" si="56"/>
        <v>13343735.545133334</v>
      </c>
    </row>
    <row r="27" spans="1:117" ht="30" customHeight="1" x14ac:dyDescent="0.25">
      <c r="A27" s="123"/>
      <c r="B27" s="81">
        <v>10</v>
      </c>
      <c r="C27" s="13" t="s">
        <v>147</v>
      </c>
      <c r="D27" s="14">
        <v>22900</v>
      </c>
      <c r="E27" s="23">
        <v>0.46</v>
      </c>
      <c r="F27" s="23"/>
      <c r="G27" s="16">
        <v>1</v>
      </c>
      <c r="H27" s="14">
        <v>1.4</v>
      </c>
      <c r="I27" s="14">
        <v>1.68</v>
      </c>
      <c r="J27" s="14">
        <v>2.23</v>
      </c>
      <c r="K27" s="17">
        <v>2.57</v>
      </c>
      <c r="L27" s="20">
        <v>140</v>
      </c>
      <c r="M27" s="19">
        <f t="shared" si="4"/>
        <v>2271130.4</v>
      </c>
      <c r="N27" s="20"/>
      <c r="O27" s="20">
        <f t="shared" si="5"/>
        <v>0</v>
      </c>
      <c r="P27" s="20"/>
      <c r="Q27" s="19">
        <f t="shared" si="6"/>
        <v>0</v>
      </c>
      <c r="R27" s="20">
        <v>244</v>
      </c>
      <c r="S27" s="19">
        <f t="shared" si="7"/>
        <v>4033222.8066666666</v>
      </c>
      <c r="T27" s="20">
        <v>0</v>
      </c>
      <c r="U27" s="19">
        <f t="shared" si="8"/>
        <v>0</v>
      </c>
      <c r="V27" s="20">
        <v>0</v>
      </c>
      <c r="W27" s="19">
        <f t="shared" si="9"/>
        <v>0</v>
      </c>
      <c r="X27" s="20"/>
      <c r="Y27" s="19">
        <f t="shared" si="10"/>
        <v>0</v>
      </c>
      <c r="Z27" s="20">
        <v>0</v>
      </c>
      <c r="AA27" s="19">
        <f t="shared" si="11"/>
        <v>0</v>
      </c>
      <c r="AB27" s="20"/>
      <c r="AC27" s="19">
        <f t="shared" si="12"/>
        <v>0</v>
      </c>
      <c r="AD27" s="20">
        <v>0</v>
      </c>
      <c r="AE27" s="19">
        <f t="shared" si="13"/>
        <v>0</v>
      </c>
      <c r="AF27" s="77"/>
      <c r="AG27" s="19">
        <f t="shared" si="14"/>
        <v>0</v>
      </c>
      <c r="AH27" s="20">
        <v>157</v>
      </c>
      <c r="AI27" s="19">
        <f t="shared" si="15"/>
        <v>2546910.52</v>
      </c>
      <c r="AJ27" s="24">
        <v>0</v>
      </c>
      <c r="AK27" s="19">
        <f t="shared" si="16"/>
        <v>0</v>
      </c>
      <c r="AL27" s="20">
        <v>4</v>
      </c>
      <c r="AM27" s="19">
        <f t="shared" si="17"/>
        <v>77867.328000000009</v>
      </c>
      <c r="AN27" s="20"/>
      <c r="AO27" s="19">
        <f t="shared" si="18"/>
        <v>0</v>
      </c>
      <c r="AP27" s="20">
        <f>11-3</f>
        <v>8</v>
      </c>
      <c r="AQ27" s="20">
        <f t="shared" si="19"/>
        <v>106182.71999999999</v>
      </c>
      <c r="AR27" s="20">
        <v>189</v>
      </c>
      <c r="AS27" s="20">
        <f t="shared" si="20"/>
        <v>3205390.86</v>
      </c>
      <c r="AT27" s="20"/>
      <c r="AU27" s="19">
        <f t="shared" si="21"/>
        <v>0</v>
      </c>
      <c r="AV27" s="20">
        <v>0</v>
      </c>
      <c r="AW27" s="19">
        <f t="shared" si="22"/>
        <v>0</v>
      </c>
      <c r="AX27" s="20">
        <v>0</v>
      </c>
      <c r="AY27" s="19">
        <f t="shared" si="23"/>
        <v>0</v>
      </c>
      <c r="AZ27" s="20">
        <v>15</v>
      </c>
      <c r="BA27" s="19">
        <f t="shared" si="24"/>
        <v>243335.40000000002</v>
      </c>
      <c r="BB27" s="20">
        <v>29</v>
      </c>
      <c r="BC27" s="19">
        <f t="shared" si="25"/>
        <v>470448.44</v>
      </c>
      <c r="BD27" s="20"/>
      <c r="BE27" s="19">
        <f t="shared" si="26"/>
        <v>0</v>
      </c>
      <c r="BF27" s="20">
        <v>0</v>
      </c>
      <c r="BG27" s="19">
        <f t="shared" si="27"/>
        <v>0</v>
      </c>
      <c r="BH27" s="20"/>
      <c r="BI27" s="19">
        <f t="shared" si="28"/>
        <v>0</v>
      </c>
      <c r="BJ27" s="24">
        <v>660</v>
      </c>
      <c r="BK27" s="19">
        <f t="shared" si="29"/>
        <v>10512089.279999999</v>
      </c>
      <c r="BL27" s="20">
        <v>60</v>
      </c>
      <c r="BM27" s="19">
        <f t="shared" si="30"/>
        <v>1168009.9200000002</v>
      </c>
      <c r="BN27" s="26">
        <v>175</v>
      </c>
      <c r="BO27" s="19">
        <f t="shared" si="31"/>
        <v>3096996</v>
      </c>
      <c r="BP27" s="20">
        <v>70</v>
      </c>
      <c r="BQ27" s="19">
        <f t="shared" si="32"/>
        <v>1548498</v>
      </c>
      <c r="BR27" s="20">
        <v>3</v>
      </c>
      <c r="BS27" s="19">
        <f t="shared" si="33"/>
        <v>47782.224000000002</v>
      </c>
      <c r="BT27" s="20">
        <v>57</v>
      </c>
      <c r="BU27" s="19">
        <f t="shared" si="34"/>
        <v>1260919.8</v>
      </c>
      <c r="BV27" s="20">
        <v>39</v>
      </c>
      <c r="BW27" s="19">
        <f t="shared" si="35"/>
        <v>690187.67999999993</v>
      </c>
      <c r="BX27" s="20">
        <v>50</v>
      </c>
      <c r="BY27" s="22">
        <f t="shared" si="36"/>
        <v>884856</v>
      </c>
      <c r="BZ27" s="20">
        <v>0</v>
      </c>
      <c r="CA27" s="19">
        <f t="shared" si="37"/>
        <v>0</v>
      </c>
      <c r="CB27" s="20">
        <v>0</v>
      </c>
      <c r="CC27" s="19">
        <f t="shared" si="38"/>
        <v>0</v>
      </c>
      <c r="CD27" s="20"/>
      <c r="CE27" s="21">
        <f t="shared" si="39"/>
        <v>0</v>
      </c>
      <c r="CF27" s="20"/>
      <c r="CG27" s="20">
        <f t="shared" si="40"/>
        <v>0</v>
      </c>
      <c r="CH27" s="20"/>
      <c r="CI27" s="19">
        <f t="shared" si="41"/>
        <v>0</v>
      </c>
      <c r="CJ27" s="20">
        <v>12</v>
      </c>
      <c r="CK27" s="19">
        <f t="shared" si="42"/>
        <v>123879.83999999998</v>
      </c>
      <c r="CL27" s="20">
        <v>1</v>
      </c>
      <c r="CM27" s="19">
        <f t="shared" si="43"/>
        <v>10323.319999999998</v>
      </c>
      <c r="CN27" s="20">
        <v>53</v>
      </c>
      <c r="CO27" s="19">
        <f t="shared" si="44"/>
        <v>547135.96</v>
      </c>
      <c r="CP27" s="20">
        <v>32</v>
      </c>
      <c r="CQ27" s="19">
        <f t="shared" si="45"/>
        <v>533273.2159999999</v>
      </c>
      <c r="CR27" s="20">
        <v>120</v>
      </c>
      <c r="CS27" s="19">
        <f t="shared" si="46"/>
        <v>1999774.5599999998</v>
      </c>
      <c r="CT27" s="20">
        <v>0</v>
      </c>
      <c r="CU27" s="19">
        <f t="shared" si="47"/>
        <v>0</v>
      </c>
      <c r="CV27" s="24">
        <v>0</v>
      </c>
      <c r="CW27" s="19">
        <f t="shared" si="48"/>
        <v>0</v>
      </c>
      <c r="CX27" s="20"/>
      <c r="CY27" s="19">
        <f t="shared" si="49"/>
        <v>0</v>
      </c>
      <c r="CZ27" s="20">
        <v>0</v>
      </c>
      <c r="DA27" s="19">
        <f t="shared" si="50"/>
        <v>0</v>
      </c>
      <c r="DB27" s="20">
        <v>0</v>
      </c>
      <c r="DC27" s="19">
        <f t="shared" si="51"/>
        <v>0</v>
      </c>
      <c r="DD27" s="20">
        <v>3</v>
      </c>
      <c r="DE27" s="19">
        <f t="shared" si="52"/>
        <v>63709.631999999998</v>
      </c>
      <c r="DF27" s="20">
        <v>44</v>
      </c>
      <c r="DG27" s="19">
        <f t="shared" si="53"/>
        <v>879900.8064</v>
      </c>
      <c r="DH27" s="20"/>
      <c r="DI27" s="19">
        <f t="shared" si="54"/>
        <v>0</v>
      </c>
      <c r="DJ27" s="20">
        <v>5</v>
      </c>
      <c r="DK27" s="19">
        <f t="shared" si="55"/>
        <v>162434.28</v>
      </c>
      <c r="DL27" s="19">
        <f t="shared" si="56"/>
        <v>2170</v>
      </c>
      <c r="DM27" s="19">
        <f t="shared" si="56"/>
        <v>36484258.993066669</v>
      </c>
    </row>
    <row r="28" spans="1:117" ht="30" customHeight="1" x14ac:dyDescent="0.25">
      <c r="A28" s="123"/>
      <c r="B28" s="81">
        <v>11</v>
      </c>
      <c r="C28" s="13" t="s">
        <v>148</v>
      </c>
      <c r="D28" s="14">
        <v>22900</v>
      </c>
      <c r="E28" s="14">
        <v>0.39</v>
      </c>
      <c r="F28" s="14"/>
      <c r="G28" s="16">
        <v>1</v>
      </c>
      <c r="H28" s="14">
        <v>1.4</v>
      </c>
      <c r="I28" s="14">
        <v>1.68</v>
      </c>
      <c r="J28" s="14">
        <v>2.23</v>
      </c>
      <c r="K28" s="17">
        <v>2.57</v>
      </c>
      <c r="L28" s="20">
        <v>294</v>
      </c>
      <c r="M28" s="19">
        <f t="shared" si="4"/>
        <v>4043599.56</v>
      </c>
      <c r="N28" s="20"/>
      <c r="O28" s="20">
        <f t="shared" si="5"/>
        <v>0</v>
      </c>
      <c r="P28" s="20"/>
      <c r="Q28" s="19">
        <f t="shared" si="6"/>
        <v>0</v>
      </c>
      <c r="R28" s="20">
        <v>59</v>
      </c>
      <c r="S28" s="19">
        <f t="shared" si="7"/>
        <v>826839.4225000001</v>
      </c>
      <c r="T28" s="20">
        <v>0</v>
      </c>
      <c r="U28" s="19">
        <f t="shared" si="8"/>
        <v>0</v>
      </c>
      <c r="V28" s="20">
        <v>0</v>
      </c>
      <c r="W28" s="19">
        <f t="shared" si="9"/>
        <v>0</v>
      </c>
      <c r="X28" s="20"/>
      <c r="Y28" s="19">
        <f t="shared" si="10"/>
        <v>0</v>
      </c>
      <c r="Z28" s="20">
        <v>0</v>
      </c>
      <c r="AA28" s="19">
        <f t="shared" si="11"/>
        <v>0</v>
      </c>
      <c r="AB28" s="20">
        <v>11</v>
      </c>
      <c r="AC28" s="19">
        <f t="shared" si="12"/>
        <v>151291.14000000001</v>
      </c>
      <c r="AD28" s="20">
        <v>0</v>
      </c>
      <c r="AE28" s="19">
        <f t="shared" si="13"/>
        <v>0</v>
      </c>
      <c r="AF28" s="77"/>
      <c r="AG28" s="19">
        <f t="shared" si="14"/>
        <v>0</v>
      </c>
      <c r="AH28" s="20">
        <v>640</v>
      </c>
      <c r="AI28" s="19">
        <f t="shared" si="15"/>
        <v>8802393.5999999996</v>
      </c>
      <c r="AJ28" s="24">
        <v>4</v>
      </c>
      <c r="AK28" s="19">
        <f t="shared" si="16"/>
        <v>66017.952000000005</v>
      </c>
      <c r="AL28" s="20">
        <v>5</v>
      </c>
      <c r="AM28" s="19">
        <f t="shared" si="17"/>
        <v>82522.44</v>
      </c>
      <c r="AN28" s="20"/>
      <c r="AO28" s="19">
        <f t="shared" si="18"/>
        <v>0</v>
      </c>
      <c r="AP28" s="20">
        <v>1</v>
      </c>
      <c r="AQ28" s="20">
        <f t="shared" si="19"/>
        <v>11253.06</v>
      </c>
      <c r="AR28" s="20">
        <v>200</v>
      </c>
      <c r="AS28" s="20">
        <f t="shared" si="20"/>
        <v>2875782</v>
      </c>
      <c r="AT28" s="20"/>
      <c r="AU28" s="19">
        <f t="shared" si="21"/>
        <v>0</v>
      </c>
      <c r="AV28" s="20">
        <v>0</v>
      </c>
      <c r="AW28" s="19">
        <f t="shared" si="22"/>
        <v>0</v>
      </c>
      <c r="AX28" s="20"/>
      <c r="AY28" s="19">
        <f t="shared" si="23"/>
        <v>0</v>
      </c>
      <c r="AZ28" s="20">
        <v>50</v>
      </c>
      <c r="BA28" s="19">
        <f t="shared" si="24"/>
        <v>687687</v>
      </c>
      <c r="BB28" s="20">
        <v>93</v>
      </c>
      <c r="BC28" s="19">
        <f t="shared" si="25"/>
        <v>1279097.82</v>
      </c>
      <c r="BD28" s="20"/>
      <c r="BE28" s="19">
        <f t="shared" si="26"/>
        <v>0</v>
      </c>
      <c r="BF28" s="20"/>
      <c r="BG28" s="19">
        <f t="shared" si="27"/>
        <v>0</v>
      </c>
      <c r="BH28" s="20">
        <v>0</v>
      </c>
      <c r="BI28" s="19">
        <f t="shared" si="28"/>
        <v>0</v>
      </c>
      <c r="BJ28" s="24">
        <v>288</v>
      </c>
      <c r="BK28" s="19">
        <f t="shared" si="29"/>
        <v>3889057.5360000003</v>
      </c>
      <c r="BL28" s="20">
        <v>99</v>
      </c>
      <c r="BM28" s="19">
        <f t="shared" si="30"/>
        <v>1633944.3120000002</v>
      </c>
      <c r="BN28" s="20">
        <v>30</v>
      </c>
      <c r="BO28" s="19">
        <f t="shared" si="31"/>
        <v>450122.39999999997</v>
      </c>
      <c r="BP28" s="20">
        <v>3</v>
      </c>
      <c r="BQ28" s="19">
        <f t="shared" si="32"/>
        <v>56265.299999999996</v>
      </c>
      <c r="BR28" s="20"/>
      <c r="BS28" s="19">
        <f t="shared" si="33"/>
        <v>0</v>
      </c>
      <c r="BT28" s="20"/>
      <c r="BU28" s="19">
        <f t="shared" si="34"/>
        <v>0</v>
      </c>
      <c r="BV28" s="20">
        <v>164</v>
      </c>
      <c r="BW28" s="19">
        <f t="shared" si="35"/>
        <v>2460669.12</v>
      </c>
      <c r="BX28" s="20">
        <v>69</v>
      </c>
      <c r="BY28" s="22">
        <f t="shared" si="36"/>
        <v>1035281.52</v>
      </c>
      <c r="BZ28" s="20">
        <v>0</v>
      </c>
      <c r="CA28" s="19">
        <f t="shared" si="37"/>
        <v>0</v>
      </c>
      <c r="CB28" s="20">
        <v>0</v>
      </c>
      <c r="CC28" s="19">
        <f t="shared" si="38"/>
        <v>0</v>
      </c>
      <c r="CD28" s="20">
        <v>0</v>
      </c>
      <c r="CE28" s="21">
        <f t="shared" si="39"/>
        <v>0</v>
      </c>
      <c r="CF28" s="20"/>
      <c r="CG28" s="20">
        <f t="shared" si="40"/>
        <v>0</v>
      </c>
      <c r="CH28" s="20"/>
      <c r="CI28" s="19">
        <f t="shared" si="41"/>
        <v>0</v>
      </c>
      <c r="CJ28" s="20">
        <v>0</v>
      </c>
      <c r="CK28" s="19">
        <f t="shared" si="42"/>
        <v>0</v>
      </c>
      <c r="CL28" s="20">
        <v>20</v>
      </c>
      <c r="CM28" s="19">
        <f t="shared" si="43"/>
        <v>175047.59999999998</v>
      </c>
      <c r="CN28" s="20"/>
      <c r="CO28" s="19">
        <f t="shared" si="44"/>
        <v>0</v>
      </c>
      <c r="CP28" s="20">
        <v>4</v>
      </c>
      <c r="CQ28" s="19">
        <f t="shared" si="45"/>
        <v>56515.367999999995</v>
      </c>
      <c r="CR28" s="20"/>
      <c r="CS28" s="19">
        <f t="shared" si="46"/>
        <v>0</v>
      </c>
      <c r="CT28" s="20">
        <v>0</v>
      </c>
      <c r="CU28" s="19">
        <f t="shared" si="47"/>
        <v>0</v>
      </c>
      <c r="CV28" s="24">
        <v>0</v>
      </c>
      <c r="CW28" s="19">
        <f t="shared" si="48"/>
        <v>0</v>
      </c>
      <c r="CX28" s="20"/>
      <c r="CY28" s="19">
        <f t="shared" si="49"/>
        <v>0</v>
      </c>
      <c r="CZ28" s="20">
        <v>0</v>
      </c>
      <c r="DA28" s="19">
        <f t="shared" si="50"/>
        <v>0</v>
      </c>
      <c r="DB28" s="20">
        <v>0</v>
      </c>
      <c r="DC28" s="19">
        <f t="shared" si="51"/>
        <v>0</v>
      </c>
      <c r="DD28" s="20"/>
      <c r="DE28" s="19">
        <f t="shared" si="52"/>
        <v>0</v>
      </c>
      <c r="DF28" s="20"/>
      <c r="DG28" s="19">
        <f t="shared" si="53"/>
        <v>0</v>
      </c>
      <c r="DH28" s="20"/>
      <c r="DI28" s="19">
        <f t="shared" si="54"/>
        <v>0</v>
      </c>
      <c r="DJ28" s="20">
        <v>5</v>
      </c>
      <c r="DK28" s="19">
        <f t="shared" si="55"/>
        <v>137716.01999999999</v>
      </c>
      <c r="DL28" s="19">
        <f t="shared" si="56"/>
        <v>2039</v>
      </c>
      <c r="DM28" s="19">
        <f t="shared" si="56"/>
        <v>28721103.170499999</v>
      </c>
    </row>
    <row r="29" spans="1:117" ht="30" customHeight="1" x14ac:dyDescent="0.25">
      <c r="A29" s="123"/>
      <c r="B29" s="81">
        <v>12</v>
      </c>
      <c r="C29" s="13" t="s">
        <v>149</v>
      </c>
      <c r="D29" s="14">
        <v>22900</v>
      </c>
      <c r="E29" s="14">
        <v>0.57999999999999996</v>
      </c>
      <c r="F29" s="14"/>
      <c r="G29" s="16">
        <v>1</v>
      </c>
      <c r="H29" s="14">
        <v>1.4</v>
      </c>
      <c r="I29" s="14">
        <v>1.68</v>
      </c>
      <c r="J29" s="14">
        <v>2.23</v>
      </c>
      <c r="K29" s="17">
        <v>2.57</v>
      </c>
      <c r="L29" s="20">
        <v>253</v>
      </c>
      <c r="M29" s="19">
        <f t="shared" si="4"/>
        <v>5174932.84</v>
      </c>
      <c r="N29" s="20"/>
      <c r="O29" s="20">
        <f t="shared" si="5"/>
        <v>0</v>
      </c>
      <c r="P29" s="20"/>
      <c r="Q29" s="19">
        <f t="shared" si="6"/>
        <v>0</v>
      </c>
      <c r="R29" s="20">
        <v>249</v>
      </c>
      <c r="S29" s="19">
        <f t="shared" si="7"/>
        <v>5189576.2449999992</v>
      </c>
      <c r="T29" s="20"/>
      <c r="U29" s="19">
        <f t="shared" si="8"/>
        <v>0</v>
      </c>
      <c r="V29" s="20">
        <v>0</v>
      </c>
      <c r="W29" s="19">
        <f t="shared" si="9"/>
        <v>0</v>
      </c>
      <c r="X29" s="20"/>
      <c r="Y29" s="19">
        <f t="shared" si="10"/>
        <v>0</v>
      </c>
      <c r="Z29" s="20">
        <v>0</v>
      </c>
      <c r="AA29" s="19">
        <f t="shared" si="11"/>
        <v>0</v>
      </c>
      <c r="AB29" s="20">
        <v>21</v>
      </c>
      <c r="AC29" s="19">
        <f t="shared" si="12"/>
        <v>429539.88</v>
      </c>
      <c r="AD29" s="20">
        <v>0</v>
      </c>
      <c r="AE29" s="19">
        <f t="shared" si="13"/>
        <v>0</v>
      </c>
      <c r="AF29" s="77"/>
      <c r="AG29" s="19">
        <f t="shared" si="14"/>
        <v>0</v>
      </c>
      <c r="AH29" s="20">
        <v>323</v>
      </c>
      <c r="AI29" s="19">
        <f t="shared" si="15"/>
        <v>6606732.4399999995</v>
      </c>
      <c r="AJ29" s="24">
        <v>0</v>
      </c>
      <c r="AK29" s="19">
        <f t="shared" si="16"/>
        <v>0</v>
      </c>
      <c r="AL29" s="20">
        <v>63</v>
      </c>
      <c r="AM29" s="19">
        <f t="shared" si="17"/>
        <v>1546343.568</v>
      </c>
      <c r="AN29" s="20"/>
      <c r="AO29" s="19">
        <f t="shared" si="18"/>
        <v>0</v>
      </c>
      <c r="AP29" s="20">
        <v>2</v>
      </c>
      <c r="AQ29" s="20">
        <f t="shared" si="19"/>
        <v>33470.639999999992</v>
      </c>
      <c r="AR29" s="20">
        <v>160</v>
      </c>
      <c r="AS29" s="20">
        <f t="shared" si="20"/>
        <v>3421443.1999999997</v>
      </c>
      <c r="AT29" s="20"/>
      <c r="AU29" s="19">
        <f t="shared" si="21"/>
        <v>0</v>
      </c>
      <c r="AV29" s="20"/>
      <c r="AW29" s="19">
        <f t="shared" si="22"/>
        <v>0</v>
      </c>
      <c r="AX29" s="20"/>
      <c r="AY29" s="19">
        <f t="shared" si="23"/>
        <v>0</v>
      </c>
      <c r="AZ29" s="20"/>
      <c r="BA29" s="19">
        <f t="shared" si="24"/>
        <v>0</v>
      </c>
      <c r="BB29" s="20">
        <v>68</v>
      </c>
      <c r="BC29" s="19">
        <f t="shared" si="25"/>
        <v>1390891.0399999998</v>
      </c>
      <c r="BD29" s="20"/>
      <c r="BE29" s="19">
        <f t="shared" si="26"/>
        <v>0</v>
      </c>
      <c r="BF29" s="20"/>
      <c r="BG29" s="19">
        <f t="shared" si="27"/>
        <v>0</v>
      </c>
      <c r="BH29" s="20">
        <v>0</v>
      </c>
      <c r="BI29" s="19">
        <f t="shared" si="28"/>
        <v>0</v>
      </c>
      <c r="BJ29" s="24">
        <v>460</v>
      </c>
      <c r="BK29" s="19">
        <f t="shared" si="29"/>
        <v>9237896.6400000006</v>
      </c>
      <c r="BL29" s="20">
        <v>13</v>
      </c>
      <c r="BM29" s="19">
        <f t="shared" si="30"/>
        <v>319086.76800000004</v>
      </c>
      <c r="BN29" s="20">
        <v>5</v>
      </c>
      <c r="BO29" s="19">
        <f t="shared" si="31"/>
        <v>111568.8</v>
      </c>
      <c r="BP29" s="20">
        <v>4</v>
      </c>
      <c r="BQ29" s="19">
        <f t="shared" si="32"/>
        <v>111568.79999999997</v>
      </c>
      <c r="BR29" s="20">
        <v>0</v>
      </c>
      <c r="BS29" s="19">
        <f t="shared" si="33"/>
        <v>0</v>
      </c>
      <c r="BT29" s="20">
        <v>3</v>
      </c>
      <c r="BU29" s="19">
        <f t="shared" si="34"/>
        <v>83676.600000000006</v>
      </c>
      <c r="BV29" s="20"/>
      <c r="BW29" s="19">
        <f t="shared" si="35"/>
        <v>0</v>
      </c>
      <c r="BX29" s="20"/>
      <c r="BY29" s="22">
        <f t="shared" si="36"/>
        <v>0</v>
      </c>
      <c r="BZ29" s="20">
        <v>0</v>
      </c>
      <c r="CA29" s="19">
        <f t="shared" si="37"/>
        <v>0</v>
      </c>
      <c r="CB29" s="20">
        <v>0</v>
      </c>
      <c r="CC29" s="19">
        <f t="shared" si="38"/>
        <v>0</v>
      </c>
      <c r="CD29" s="20">
        <v>105</v>
      </c>
      <c r="CE29" s="21">
        <f t="shared" si="39"/>
        <v>1952453.9999999998</v>
      </c>
      <c r="CF29" s="20"/>
      <c r="CG29" s="20">
        <f t="shared" si="40"/>
        <v>0</v>
      </c>
      <c r="CH29" s="20"/>
      <c r="CI29" s="19">
        <f t="shared" si="41"/>
        <v>0</v>
      </c>
      <c r="CJ29" s="20">
        <v>0</v>
      </c>
      <c r="CK29" s="19">
        <f t="shared" si="42"/>
        <v>0</v>
      </c>
      <c r="CL29" s="20"/>
      <c r="CM29" s="19">
        <f t="shared" si="43"/>
        <v>0</v>
      </c>
      <c r="CN29" s="20">
        <v>10</v>
      </c>
      <c r="CO29" s="19">
        <f t="shared" si="44"/>
        <v>130163.59999999999</v>
      </c>
      <c r="CP29" s="20"/>
      <c r="CQ29" s="19">
        <f t="shared" si="45"/>
        <v>0</v>
      </c>
      <c r="CR29" s="20">
        <v>11</v>
      </c>
      <c r="CS29" s="19">
        <f t="shared" si="46"/>
        <v>231133.36399999997</v>
      </c>
      <c r="CT29" s="20">
        <v>0</v>
      </c>
      <c r="CU29" s="19">
        <f t="shared" si="47"/>
        <v>0</v>
      </c>
      <c r="CV29" s="24">
        <v>0</v>
      </c>
      <c r="CW29" s="19">
        <f t="shared" si="48"/>
        <v>0</v>
      </c>
      <c r="CX29" s="20"/>
      <c r="CY29" s="19">
        <f t="shared" si="49"/>
        <v>0</v>
      </c>
      <c r="CZ29" s="20">
        <v>0</v>
      </c>
      <c r="DA29" s="19">
        <f t="shared" si="50"/>
        <v>0</v>
      </c>
      <c r="DB29" s="20">
        <v>0</v>
      </c>
      <c r="DC29" s="19">
        <f t="shared" si="51"/>
        <v>0</v>
      </c>
      <c r="DD29" s="20"/>
      <c r="DE29" s="19">
        <f t="shared" si="52"/>
        <v>0</v>
      </c>
      <c r="DF29" s="20">
        <v>1</v>
      </c>
      <c r="DG29" s="19">
        <f t="shared" si="53"/>
        <v>25214.548799999993</v>
      </c>
      <c r="DH29" s="20"/>
      <c r="DI29" s="19">
        <f t="shared" si="54"/>
        <v>0</v>
      </c>
      <c r="DJ29" s="20"/>
      <c r="DK29" s="19">
        <f t="shared" si="55"/>
        <v>0</v>
      </c>
      <c r="DL29" s="19">
        <f t="shared" si="56"/>
        <v>1751</v>
      </c>
      <c r="DM29" s="19">
        <f t="shared" si="56"/>
        <v>35995692.973799996</v>
      </c>
    </row>
    <row r="30" spans="1:117" ht="30" customHeight="1" x14ac:dyDescent="0.25">
      <c r="A30" s="123"/>
      <c r="B30" s="81">
        <v>13</v>
      </c>
      <c r="C30" s="13" t="s">
        <v>150</v>
      </c>
      <c r="D30" s="14">
        <v>22900</v>
      </c>
      <c r="E30" s="14">
        <v>1.17</v>
      </c>
      <c r="F30" s="14"/>
      <c r="G30" s="16">
        <v>1</v>
      </c>
      <c r="H30" s="14">
        <v>1.4</v>
      </c>
      <c r="I30" s="14">
        <v>1.68</v>
      </c>
      <c r="J30" s="14">
        <v>2.23</v>
      </c>
      <c r="K30" s="17">
        <v>2.57</v>
      </c>
      <c r="L30" s="20">
        <v>453</v>
      </c>
      <c r="M30" s="19">
        <f t="shared" si="4"/>
        <v>18691332.66</v>
      </c>
      <c r="N30" s="20"/>
      <c r="O30" s="20">
        <f t="shared" si="5"/>
        <v>0</v>
      </c>
      <c r="P30" s="20"/>
      <c r="Q30" s="19">
        <f t="shared" si="6"/>
        <v>0</v>
      </c>
      <c r="R30" s="20">
        <v>345</v>
      </c>
      <c r="S30" s="19">
        <f t="shared" si="7"/>
        <v>14504725.462499999</v>
      </c>
      <c r="T30" s="20">
        <v>10</v>
      </c>
      <c r="U30" s="19">
        <f t="shared" si="8"/>
        <v>412612.2</v>
      </c>
      <c r="V30" s="20">
        <v>0</v>
      </c>
      <c r="W30" s="19">
        <f t="shared" si="9"/>
        <v>0</v>
      </c>
      <c r="X30" s="20"/>
      <c r="Y30" s="19">
        <f t="shared" si="10"/>
        <v>0</v>
      </c>
      <c r="Z30" s="20">
        <v>0</v>
      </c>
      <c r="AA30" s="19">
        <f t="shared" si="11"/>
        <v>0</v>
      </c>
      <c r="AB30" s="20">
        <v>28</v>
      </c>
      <c r="AC30" s="19">
        <f t="shared" si="12"/>
        <v>1155314.1599999999</v>
      </c>
      <c r="AD30" s="20">
        <v>0</v>
      </c>
      <c r="AE30" s="19">
        <f t="shared" si="13"/>
        <v>0</v>
      </c>
      <c r="AF30" s="77"/>
      <c r="AG30" s="19">
        <f t="shared" si="14"/>
        <v>0</v>
      </c>
      <c r="AH30" s="20">
        <v>410</v>
      </c>
      <c r="AI30" s="19">
        <f t="shared" si="15"/>
        <v>16917100.199999999</v>
      </c>
      <c r="AJ30" s="24">
        <v>12</v>
      </c>
      <c r="AK30" s="19">
        <f t="shared" si="16"/>
        <v>594161.56800000009</v>
      </c>
      <c r="AL30" s="20">
        <v>17</v>
      </c>
      <c r="AM30" s="19">
        <f t="shared" si="17"/>
        <v>841728.88800000004</v>
      </c>
      <c r="AN30" s="20"/>
      <c r="AO30" s="19">
        <f t="shared" si="18"/>
        <v>0</v>
      </c>
      <c r="AP30" s="20">
        <f>32-14</f>
        <v>18</v>
      </c>
      <c r="AQ30" s="20">
        <f t="shared" si="19"/>
        <v>607665.23999999987</v>
      </c>
      <c r="AR30" s="20">
        <v>316</v>
      </c>
      <c r="AS30" s="20">
        <f t="shared" si="20"/>
        <v>13631206.679999998</v>
      </c>
      <c r="AT30" s="20"/>
      <c r="AU30" s="19">
        <f t="shared" si="21"/>
        <v>0</v>
      </c>
      <c r="AV30" s="20"/>
      <c r="AW30" s="19">
        <f t="shared" si="22"/>
        <v>0</v>
      </c>
      <c r="AX30" s="20"/>
      <c r="AY30" s="19">
        <f t="shared" si="23"/>
        <v>0</v>
      </c>
      <c r="AZ30" s="20">
        <v>13</v>
      </c>
      <c r="BA30" s="19">
        <f t="shared" si="24"/>
        <v>536395.86</v>
      </c>
      <c r="BB30" s="20">
        <v>40</v>
      </c>
      <c r="BC30" s="19">
        <f t="shared" si="25"/>
        <v>1650448.8</v>
      </c>
      <c r="BD30" s="20"/>
      <c r="BE30" s="19">
        <f t="shared" si="26"/>
        <v>0</v>
      </c>
      <c r="BF30" s="20">
        <v>6</v>
      </c>
      <c r="BG30" s="19">
        <f t="shared" si="27"/>
        <v>270073.44</v>
      </c>
      <c r="BH30" s="20">
        <v>0</v>
      </c>
      <c r="BI30" s="19">
        <f t="shared" si="28"/>
        <v>0</v>
      </c>
      <c r="BJ30" s="24">
        <v>540</v>
      </c>
      <c r="BK30" s="19">
        <f t="shared" si="29"/>
        <v>21875948.639999997</v>
      </c>
      <c r="BL30" s="20">
        <v>91</v>
      </c>
      <c r="BM30" s="19">
        <f t="shared" si="30"/>
        <v>4505725.2240000004</v>
      </c>
      <c r="BN30" s="20">
        <v>80</v>
      </c>
      <c r="BO30" s="19">
        <f t="shared" si="31"/>
        <v>3600979.1999999997</v>
      </c>
      <c r="BP30" s="20">
        <v>1</v>
      </c>
      <c r="BQ30" s="19">
        <f t="shared" si="32"/>
        <v>56265.299999999996</v>
      </c>
      <c r="BR30" s="20">
        <v>0</v>
      </c>
      <c r="BS30" s="19">
        <f t="shared" si="33"/>
        <v>0</v>
      </c>
      <c r="BT30" s="20">
        <v>53</v>
      </c>
      <c r="BU30" s="19">
        <f t="shared" si="34"/>
        <v>2982060.8999999994</v>
      </c>
      <c r="BV30" s="20">
        <v>39</v>
      </c>
      <c r="BW30" s="19">
        <f t="shared" si="35"/>
        <v>1755477.3599999996</v>
      </c>
      <c r="BX30" s="20">
        <v>10</v>
      </c>
      <c r="BY30" s="22">
        <f t="shared" si="36"/>
        <v>450122.39999999997</v>
      </c>
      <c r="BZ30" s="20">
        <v>0</v>
      </c>
      <c r="CA30" s="19">
        <f t="shared" si="37"/>
        <v>0</v>
      </c>
      <c r="CB30" s="20">
        <v>0</v>
      </c>
      <c r="CC30" s="19">
        <f t="shared" si="38"/>
        <v>0</v>
      </c>
      <c r="CD30" s="20">
        <v>50</v>
      </c>
      <c r="CE30" s="21">
        <f t="shared" si="39"/>
        <v>1875509.9999999998</v>
      </c>
      <c r="CF30" s="20"/>
      <c r="CG30" s="20">
        <f t="shared" si="40"/>
        <v>0</v>
      </c>
      <c r="CH30" s="20"/>
      <c r="CI30" s="19">
        <f t="shared" si="41"/>
        <v>0</v>
      </c>
      <c r="CJ30" s="20">
        <v>0</v>
      </c>
      <c r="CK30" s="19">
        <f t="shared" si="42"/>
        <v>0</v>
      </c>
      <c r="CL30" s="20"/>
      <c r="CM30" s="19">
        <f t="shared" si="43"/>
        <v>0</v>
      </c>
      <c r="CN30" s="20"/>
      <c r="CO30" s="19">
        <f t="shared" si="44"/>
        <v>0</v>
      </c>
      <c r="CP30" s="20">
        <v>7</v>
      </c>
      <c r="CQ30" s="19">
        <f t="shared" si="45"/>
        <v>296705.68199999991</v>
      </c>
      <c r="CR30" s="20">
        <v>17</v>
      </c>
      <c r="CS30" s="19">
        <f t="shared" si="46"/>
        <v>720570.94199999981</v>
      </c>
      <c r="CT30" s="20">
        <v>0</v>
      </c>
      <c r="CU30" s="19">
        <f t="shared" si="47"/>
        <v>0</v>
      </c>
      <c r="CV30" s="24">
        <v>0</v>
      </c>
      <c r="CW30" s="19">
        <f t="shared" si="48"/>
        <v>0</v>
      </c>
      <c r="CX30" s="20"/>
      <c r="CY30" s="19">
        <f t="shared" si="49"/>
        <v>0</v>
      </c>
      <c r="CZ30" s="20">
        <v>0</v>
      </c>
      <c r="DA30" s="19">
        <f t="shared" si="50"/>
        <v>0</v>
      </c>
      <c r="DB30" s="20">
        <v>0</v>
      </c>
      <c r="DC30" s="19">
        <f t="shared" si="51"/>
        <v>0</v>
      </c>
      <c r="DD30" s="20"/>
      <c r="DE30" s="19">
        <f t="shared" si="52"/>
        <v>0</v>
      </c>
      <c r="DF30" s="20">
        <v>9</v>
      </c>
      <c r="DG30" s="19">
        <f t="shared" si="53"/>
        <v>457774.48079999984</v>
      </c>
      <c r="DH30" s="20">
        <v>4</v>
      </c>
      <c r="DI30" s="19">
        <f t="shared" si="54"/>
        <v>286792.272</v>
      </c>
      <c r="DJ30" s="20">
        <v>7</v>
      </c>
      <c r="DK30" s="19">
        <f t="shared" si="55"/>
        <v>578407.28399999987</v>
      </c>
      <c r="DL30" s="19">
        <f t="shared" si="56"/>
        <v>2576</v>
      </c>
      <c r="DM30" s="19">
        <f t="shared" si="56"/>
        <v>109255104.8433</v>
      </c>
    </row>
    <row r="31" spans="1:117" ht="30" customHeight="1" x14ac:dyDescent="0.25">
      <c r="A31" s="123"/>
      <c r="B31" s="81">
        <v>14</v>
      </c>
      <c r="C31" s="13" t="s">
        <v>151</v>
      </c>
      <c r="D31" s="14">
        <v>22900</v>
      </c>
      <c r="E31" s="14">
        <v>2.2000000000000002</v>
      </c>
      <c r="F31" s="14"/>
      <c r="G31" s="16">
        <v>1</v>
      </c>
      <c r="H31" s="14">
        <v>1.4</v>
      </c>
      <c r="I31" s="14">
        <v>1.68</v>
      </c>
      <c r="J31" s="14">
        <v>2.23</v>
      </c>
      <c r="K31" s="17">
        <v>2.57</v>
      </c>
      <c r="L31" s="20">
        <v>80</v>
      </c>
      <c r="M31" s="19">
        <f t="shared" si="4"/>
        <v>6206816.0000000009</v>
      </c>
      <c r="N31" s="20"/>
      <c r="O31" s="20">
        <f t="shared" si="5"/>
        <v>0</v>
      </c>
      <c r="P31" s="20"/>
      <c r="Q31" s="19">
        <f t="shared" si="6"/>
        <v>0</v>
      </c>
      <c r="R31" s="20">
        <v>221</v>
      </c>
      <c r="S31" s="19">
        <f t="shared" si="7"/>
        <v>17471070.283333335</v>
      </c>
      <c r="T31" s="20"/>
      <c r="U31" s="19">
        <f t="shared" si="8"/>
        <v>0</v>
      </c>
      <c r="V31" s="20">
        <v>0</v>
      </c>
      <c r="W31" s="19">
        <f t="shared" si="9"/>
        <v>0</v>
      </c>
      <c r="X31" s="20"/>
      <c r="Y31" s="19">
        <f t="shared" si="10"/>
        <v>0</v>
      </c>
      <c r="Z31" s="20">
        <v>0</v>
      </c>
      <c r="AA31" s="19">
        <f t="shared" si="11"/>
        <v>0</v>
      </c>
      <c r="AB31" s="20">
        <v>11</v>
      </c>
      <c r="AC31" s="19">
        <f t="shared" si="12"/>
        <v>853437.20000000007</v>
      </c>
      <c r="AD31" s="20">
        <v>0</v>
      </c>
      <c r="AE31" s="19">
        <f t="shared" si="13"/>
        <v>0</v>
      </c>
      <c r="AF31" s="77"/>
      <c r="AG31" s="19">
        <f t="shared" si="14"/>
        <v>0</v>
      </c>
      <c r="AH31" s="20">
        <v>40</v>
      </c>
      <c r="AI31" s="19">
        <f t="shared" si="15"/>
        <v>3103408.0000000005</v>
      </c>
      <c r="AJ31" s="24"/>
      <c r="AK31" s="19">
        <f t="shared" si="16"/>
        <v>0</v>
      </c>
      <c r="AL31" s="20"/>
      <c r="AM31" s="19">
        <f t="shared" si="17"/>
        <v>0</v>
      </c>
      <c r="AN31" s="20"/>
      <c r="AO31" s="19">
        <f t="shared" si="18"/>
        <v>0</v>
      </c>
      <c r="AP31" s="20">
        <f>33-3</f>
        <v>30</v>
      </c>
      <c r="AQ31" s="20">
        <f t="shared" si="19"/>
        <v>1904364</v>
      </c>
      <c r="AR31" s="20">
        <v>35</v>
      </c>
      <c r="AS31" s="20">
        <f t="shared" si="20"/>
        <v>2838913</v>
      </c>
      <c r="AT31" s="20"/>
      <c r="AU31" s="19">
        <f t="shared" si="21"/>
        <v>0</v>
      </c>
      <c r="AV31" s="20"/>
      <c r="AW31" s="19">
        <f t="shared" si="22"/>
        <v>0</v>
      </c>
      <c r="AX31" s="20"/>
      <c r="AY31" s="19">
        <f t="shared" si="23"/>
        <v>0</v>
      </c>
      <c r="AZ31" s="20">
        <v>1</v>
      </c>
      <c r="BA31" s="19">
        <f t="shared" si="24"/>
        <v>77585.200000000012</v>
      </c>
      <c r="BB31" s="20">
        <v>13</v>
      </c>
      <c r="BC31" s="19">
        <f t="shared" si="25"/>
        <v>1008607.6000000001</v>
      </c>
      <c r="BD31" s="20"/>
      <c r="BE31" s="19">
        <f t="shared" si="26"/>
        <v>0</v>
      </c>
      <c r="BF31" s="20"/>
      <c r="BG31" s="19">
        <f t="shared" si="27"/>
        <v>0</v>
      </c>
      <c r="BH31" s="20">
        <v>0</v>
      </c>
      <c r="BI31" s="19">
        <f t="shared" si="28"/>
        <v>0</v>
      </c>
      <c r="BJ31" s="24">
        <v>35</v>
      </c>
      <c r="BK31" s="19">
        <f t="shared" si="29"/>
        <v>2666109.6000000006</v>
      </c>
      <c r="BL31" s="20">
        <v>9</v>
      </c>
      <c r="BM31" s="19">
        <f t="shared" si="30"/>
        <v>837920.16000000015</v>
      </c>
      <c r="BN31" s="20">
        <v>20</v>
      </c>
      <c r="BO31" s="19">
        <f t="shared" si="31"/>
        <v>1692768.0000000002</v>
      </c>
      <c r="BP31" s="20">
        <v>10</v>
      </c>
      <c r="BQ31" s="19">
        <f t="shared" si="32"/>
        <v>1057980.0000000002</v>
      </c>
      <c r="BR31" s="20">
        <v>0</v>
      </c>
      <c r="BS31" s="19">
        <f t="shared" si="33"/>
        <v>0</v>
      </c>
      <c r="BT31" s="20"/>
      <c r="BU31" s="19">
        <f t="shared" si="34"/>
        <v>0</v>
      </c>
      <c r="BV31" s="20"/>
      <c r="BW31" s="19">
        <f t="shared" si="35"/>
        <v>0</v>
      </c>
      <c r="BX31" s="20"/>
      <c r="BY31" s="22">
        <f t="shared" si="36"/>
        <v>0</v>
      </c>
      <c r="BZ31" s="20">
        <v>0</v>
      </c>
      <c r="CA31" s="19">
        <f t="shared" si="37"/>
        <v>0</v>
      </c>
      <c r="CB31" s="20">
        <v>0</v>
      </c>
      <c r="CC31" s="19">
        <f t="shared" si="38"/>
        <v>0</v>
      </c>
      <c r="CD31" s="20">
        <v>40</v>
      </c>
      <c r="CE31" s="21">
        <f t="shared" si="39"/>
        <v>2821280</v>
      </c>
      <c r="CF31" s="20"/>
      <c r="CG31" s="20">
        <f t="shared" si="40"/>
        <v>0</v>
      </c>
      <c r="CH31" s="20"/>
      <c r="CI31" s="19">
        <f t="shared" si="41"/>
        <v>0</v>
      </c>
      <c r="CJ31" s="20">
        <v>0</v>
      </c>
      <c r="CK31" s="19">
        <f t="shared" si="42"/>
        <v>0</v>
      </c>
      <c r="CL31" s="20"/>
      <c r="CM31" s="19">
        <f t="shared" si="43"/>
        <v>0</v>
      </c>
      <c r="CN31" s="20"/>
      <c r="CO31" s="19">
        <f t="shared" si="44"/>
        <v>0</v>
      </c>
      <c r="CP31" s="20">
        <v>3</v>
      </c>
      <c r="CQ31" s="19">
        <f t="shared" si="45"/>
        <v>239103.47999999998</v>
      </c>
      <c r="CR31" s="20"/>
      <c r="CS31" s="19">
        <f t="shared" si="46"/>
        <v>0</v>
      </c>
      <c r="CT31" s="20">
        <v>0</v>
      </c>
      <c r="CU31" s="19">
        <f t="shared" si="47"/>
        <v>0</v>
      </c>
      <c r="CV31" s="24">
        <v>0</v>
      </c>
      <c r="CW31" s="19">
        <f t="shared" si="48"/>
        <v>0</v>
      </c>
      <c r="CX31" s="20"/>
      <c r="CY31" s="19">
        <f t="shared" si="49"/>
        <v>0</v>
      </c>
      <c r="CZ31" s="20">
        <v>0</v>
      </c>
      <c r="DA31" s="19">
        <f t="shared" si="50"/>
        <v>0</v>
      </c>
      <c r="DB31" s="20">
        <v>0</v>
      </c>
      <c r="DC31" s="19">
        <f t="shared" si="51"/>
        <v>0</v>
      </c>
      <c r="DD31" s="20"/>
      <c r="DE31" s="19">
        <f t="shared" si="52"/>
        <v>0</v>
      </c>
      <c r="DF31" s="20">
        <v>1</v>
      </c>
      <c r="DG31" s="19">
        <f t="shared" si="53"/>
        <v>95641.392000000007</v>
      </c>
      <c r="DH31" s="20"/>
      <c r="DI31" s="19">
        <f t="shared" si="54"/>
        <v>0</v>
      </c>
      <c r="DJ31" s="20"/>
      <c r="DK31" s="19">
        <f t="shared" si="55"/>
        <v>0</v>
      </c>
      <c r="DL31" s="19">
        <f t="shared" si="56"/>
        <v>549</v>
      </c>
      <c r="DM31" s="19">
        <f t="shared" si="56"/>
        <v>42875003.915333331</v>
      </c>
    </row>
    <row r="32" spans="1:117" ht="15.75" customHeight="1" x14ac:dyDescent="0.25">
      <c r="A32" s="124">
        <v>3</v>
      </c>
      <c r="B32" s="126"/>
      <c r="C32" s="56" t="s">
        <v>152</v>
      </c>
      <c r="D32" s="62">
        <v>22900</v>
      </c>
      <c r="E32" s="65">
        <v>1.25</v>
      </c>
      <c r="F32" s="164"/>
      <c r="G32" s="63">
        <v>1</v>
      </c>
      <c r="H32" s="62">
        <v>1.4</v>
      </c>
      <c r="I32" s="62">
        <v>1.68</v>
      </c>
      <c r="J32" s="62">
        <v>2.23</v>
      </c>
      <c r="K32" s="64">
        <v>2.57</v>
      </c>
      <c r="L32" s="12">
        <f>SUM(L33:L34)</f>
        <v>12</v>
      </c>
      <c r="M32" s="12">
        <f t="shared" ref="M32:BX32" si="57">SUM(M33:M34)</f>
        <v>114261.84</v>
      </c>
      <c r="N32" s="61">
        <f t="shared" si="57"/>
        <v>0</v>
      </c>
      <c r="O32" s="61">
        <f t="shared" si="57"/>
        <v>0</v>
      </c>
      <c r="P32" s="12">
        <f t="shared" si="57"/>
        <v>12</v>
      </c>
      <c r="Q32" s="12">
        <f t="shared" si="57"/>
        <v>1013544.84</v>
      </c>
      <c r="R32" s="61">
        <f t="shared" si="57"/>
        <v>0</v>
      </c>
      <c r="S32" s="61">
        <f t="shared" si="57"/>
        <v>0</v>
      </c>
      <c r="T32" s="12">
        <f t="shared" si="57"/>
        <v>5</v>
      </c>
      <c r="U32" s="12">
        <f t="shared" si="57"/>
        <v>797011.6</v>
      </c>
      <c r="V32" s="12">
        <f t="shared" si="57"/>
        <v>0</v>
      </c>
      <c r="W32" s="12">
        <f t="shared" si="57"/>
        <v>0</v>
      </c>
      <c r="X32" s="12">
        <f t="shared" si="57"/>
        <v>0</v>
      </c>
      <c r="Y32" s="12">
        <f t="shared" si="57"/>
        <v>0</v>
      </c>
      <c r="Z32" s="12">
        <f t="shared" si="57"/>
        <v>0</v>
      </c>
      <c r="AA32" s="12">
        <f t="shared" si="57"/>
        <v>0</v>
      </c>
      <c r="AB32" s="12">
        <f t="shared" si="57"/>
        <v>20</v>
      </c>
      <c r="AC32" s="12">
        <f t="shared" si="57"/>
        <v>190436.40000000002</v>
      </c>
      <c r="AD32" s="12">
        <f t="shared" si="57"/>
        <v>0</v>
      </c>
      <c r="AE32" s="12">
        <f t="shared" si="57"/>
        <v>0</v>
      </c>
      <c r="AF32" s="12">
        <f t="shared" si="57"/>
        <v>0</v>
      </c>
      <c r="AG32" s="12">
        <f t="shared" si="57"/>
        <v>0</v>
      </c>
      <c r="AH32" s="12">
        <f t="shared" si="57"/>
        <v>75</v>
      </c>
      <c r="AI32" s="12">
        <f t="shared" si="57"/>
        <v>714136.5</v>
      </c>
      <c r="AJ32" s="12">
        <f t="shared" si="57"/>
        <v>0</v>
      </c>
      <c r="AK32" s="12">
        <f t="shared" si="57"/>
        <v>0</v>
      </c>
      <c r="AL32" s="12">
        <f t="shared" si="57"/>
        <v>4</v>
      </c>
      <c r="AM32" s="12">
        <f t="shared" si="57"/>
        <v>45704.736000000004</v>
      </c>
      <c r="AN32" s="61">
        <v>0</v>
      </c>
      <c r="AO32" s="61">
        <f t="shared" si="57"/>
        <v>0</v>
      </c>
      <c r="AP32" s="61">
        <f t="shared" si="57"/>
        <v>0</v>
      </c>
      <c r="AQ32" s="61">
        <f t="shared" si="57"/>
        <v>0</v>
      </c>
      <c r="AR32" s="61">
        <f t="shared" si="57"/>
        <v>63</v>
      </c>
      <c r="AS32" s="61">
        <f t="shared" si="57"/>
        <v>627141.68999999994</v>
      </c>
      <c r="AT32" s="12">
        <f t="shared" si="57"/>
        <v>0</v>
      </c>
      <c r="AU32" s="12">
        <f t="shared" si="57"/>
        <v>0</v>
      </c>
      <c r="AV32" s="12">
        <f t="shared" si="57"/>
        <v>0</v>
      </c>
      <c r="AW32" s="12">
        <f t="shared" si="57"/>
        <v>0</v>
      </c>
      <c r="AX32" s="12">
        <f t="shared" si="57"/>
        <v>0</v>
      </c>
      <c r="AY32" s="12">
        <f t="shared" si="57"/>
        <v>0</v>
      </c>
      <c r="AZ32" s="12">
        <f t="shared" si="57"/>
        <v>20</v>
      </c>
      <c r="BA32" s="12">
        <f t="shared" si="57"/>
        <v>190436.40000000002</v>
      </c>
      <c r="BB32" s="12">
        <f t="shared" si="57"/>
        <v>8</v>
      </c>
      <c r="BC32" s="12">
        <f t="shared" si="57"/>
        <v>76174.559999999998</v>
      </c>
      <c r="BD32" s="12">
        <f t="shared" si="57"/>
        <v>25</v>
      </c>
      <c r="BE32" s="12">
        <f t="shared" si="57"/>
        <v>259686</v>
      </c>
      <c r="BF32" s="61">
        <v>38</v>
      </c>
      <c r="BG32" s="61">
        <f t="shared" si="57"/>
        <v>394722.72000000003</v>
      </c>
      <c r="BH32" s="61">
        <f t="shared" si="57"/>
        <v>4</v>
      </c>
      <c r="BI32" s="61">
        <f t="shared" si="57"/>
        <v>47782.224000000002</v>
      </c>
      <c r="BJ32" s="12">
        <f t="shared" si="57"/>
        <v>0</v>
      </c>
      <c r="BK32" s="12">
        <f t="shared" si="57"/>
        <v>0</v>
      </c>
      <c r="BL32" s="61">
        <f t="shared" si="57"/>
        <v>73</v>
      </c>
      <c r="BM32" s="61">
        <f t="shared" si="57"/>
        <v>834111.43200000015</v>
      </c>
      <c r="BN32" s="12">
        <f t="shared" si="57"/>
        <v>4</v>
      </c>
      <c r="BO32" s="12">
        <f t="shared" si="57"/>
        <v>41549.760000000002</v>
      </c>
      <c r="BP32" s="12">
        <f t="shared" si="57"/>
        <v>12</v>
      </c>
      <c r="BQ32" s="12">
        <f t="shared" si="57"/>
        <v>155811.6</v>
      </c>
      <c r="BR32" s="12">
        <f t="shared" si="57"/>
        <v>1</v>
      </c>
      <c r="BS32" s="12">
        <f t="shared" si="57"/>
        <v>9348.6959999999999</v>
      </c>
      <c r="BT32" s="12">
        <f t="shared" si="57"/>
        <v>1</v>
      </c>
      <c r="BU32" s="12">
        <f t="shared" si="57"/>
        <v>12984.300000000001</v>
      </c>
      <c r="BV32" s="12">
        <f t="shared" si="57"/>
        <v>15</v>
      </c>
      <c r="BW32" s="12">
        <f t="shared" si="57"/>
        <v>155811.6</v>
      </c>
      <c r="BX32" s="12">
        <f t="shared" si="57"/>
        <v>7</v>
      </c>
      <c r="BY32" s="12">
        <f t="shared" ref="BY32:DM32" si="58">SUM(BY33:BY34)</f>
        <v>72712.08</v>
      </c>
      <c r="BZ32" s="12">
        <f t="shared" si="58"/>
        <v>29</v>
      </c>
      <c r="CA32" s="12">
        <f t="shared" si="58"/>
        <v>283663.67399999994</v>
      </c>
      <c r="CB32" s="12">
        <f t="shared" si="58"/>
        <v>12</v>
      </c>
      <c r="CC32" s="12">
        <f t="shared" si="58"/>
        <v>117378.07199999999</v>
      </c>
      <c r="CD32" s="12">
        <f t="shared" si="58"/>
        <v>0</v>
      </c>
      <c r="CE32" s="163">
        <f t="shared" si="58"/>
        <v>0</v>
      </c>
      <c r="CF32" s="61">
        <f t="shared" si="58"/>
        <v>0</v>
      </c>
      <c r="CG32" s="61">
        <f t="shared" si="58"/>
        <v>0</v>
      </c>
      <c r="CH32" s="28">
        <f t="shared" si="58"/>
        <v>0</v>
      </c>
      <c r="CI32" s="28">
        <f t="shared" si="58"/>
        <v>0</v>
      </c>
      <c r="CJ32" s="28">
        <f t="shared" si="58"/>
        <v>0</v>
      </c>
      <c r="CK32" s="28">
        <f t="shared" si="58"/>
        <v>0</v>
      </c>
      <c r="CL32" s="28">
        <f t="shared" si="58"/>
        <v>2</v>
      </c>
      <c r="CM32" s="28">
        <f t="shared" si="58"/>
        <v>12118.679999999998</v>
      </c>
      <c r="CN32" s="28">
        <f t="shared" si="58"/>
        <v>0</v>
      </c>
      <c r="CO32" s="28">
        <f t="shared" si="58"/>
        <v>0</v>
      </c>
      <c r="CP32" s="28">
        <f t="shared" si="58"/>
        <v>1</v>
      </c>
      <c r="CQ32" s="28">
        <f t="shared" si="58"/>
        <v>9781.5059999999976</v>
      </c>
      <c r="CR32" s="28">
        <f t="shared" si="58"/>
        <v>25</v>
      </c>
      <c r="CS32" s="28">
        <f t="shared" si="58"/>
        <v>2554059.8999999994</v>
      </c>
      <c r="CT32" s="28">
        <f t="shared" si="58"/>
        <v>17</v>
      </c>
      <c r="CU32" s="28">
        <f t="shared" si="58"/>
        <v>176586.47999999998</v>
      </c>
      <c r="CV32" s="28">
        <f t="shared" si="58"/>
        <v>10</v>
      </c>
      <c r="CW32" s="28">
        <f t="shared" si="58"/>
        <v>93486.96</v>
      </c>
      <c r="CX32" s="28">
        <f t="shared" si="58"/>
        <v>0</v>
      </c>
      <c r="CY32" s="28">
        <f t="shared" si="58"/>
        <v>0</v>
      </c>
      <c r="CZ32" s="28">
        <f t="shared" si="58"/>
        <v>0</v>
      </c>
      <c r="DA32" s="28">
        <f t="shared" si="58"/>
        <v>0</v>
      </c>
      <c r="DB32" s="28">
        <f t="shared" si="58"/>
        <v>2</v>
      </c>
      <c r="DC32" s="28">
        <f t="shared" si="58"/>
        <v>20774.88</v>
      </c>
      <c r="DD32" s="28">
        <f t="shared" si="58"/>
        <v>1</v>
      </c>
      <c r="DE32" s="28">
        <f t="shared" si="58"/>
        <v>12464.928</v>
      </c>
      <c r="DF32" s="28">
        <f t="shared" si="58"/>
        <v>3</v>
      </c>
      <c r="DG32" s="28">
        <f t="shared" si="58"/>
        <v>35213.421599999994</v>
      </c>
      <c r="DH32" s="28">
        <v>4</v>
      </c>
      <c r="DI32" s="28">
        <f t="shared" si="58"/>
        <v>66182.831999999995</v>
      </c>
      <c r="DJ32" s="28">
        <f t="shared" si="58"/>
        <v>0</v>
      </c>
      <c r="DK32" s="28">
        <f t="shared" si="58"/>
        <v>0</v>
      </c>
      <c r="DL32" s="28">
        <f t="shared" si="58"/>
        <v>505</v>
      </c>
      <c r="DM32" s="28">
        <f t="shared" si="58"/>
        <v>9135080.3115999997</v>
      </c>
    </row>
    <row r="33" spans="1:117" ht="30" customHeight="1" x14ac:dyDescent="0.25">
      <c r="A33" s="123"/>
      <c r="B33" s="81">
        <v>15</v>
      </c>
      <c r="C33" s="13" t="s">
        <v>153</v>
      </c>
      <c r="D33" s="14">
        <v>22900</v>
      </c>
      <c r="E33" s="14">
        <v>4.5199999999999996</v>
      </c>
      <c r="F33" s="14"/>
      <c r="G33" s="16">
        <v>1</v>
      </c>
      <c r="H33" s="14">
        <v>1.4</v>
      </c>
      <c r="I33" s="14">
        <v>1.68</v>
      </c>
      <c r="J33" s="14">
        <v>2.23</v>
      </c>
      <c r="K33" s="17">
        <v>2.57</v>
      </c>
      <c r="L33" s="20"/>
      <c r="M33" s="19">
        <f t="shared" si="4"/>
        <v>0</v>
      </c>
      <c r="N33" s="20"/>
      <c r="O33" s="20">
        <f>(N33*$D33*$E33*$G33*$H33*$O$14)</f>
        <v>0</v>
      </c>
      <c r="P33" s="20">
        <v>6</v>
      </c>
      <c r="Q33" s="19">
        <f>(P33*$D33*$E33*$G33*$H33*$Q$14)</f>
        <v>956413.91999999993</v>
      </c>
      <c r="R33" s="20"/>
      <c r="S33" s="19">
        <f t="shared" ref="S33:S34" si="59">(R33/12*7*$D33*$E33*$G33*$H33*$S$14)+(R33/12*5*$D33*$E33*$G33*$H33*$S$15)</f>
        <v>0</v>
      </c>
      <c r="T33" s="20">
        <v>5</v>
      </c>
      <c r="U33" s="19">
        <f>(T33*$D33*$E33*$G33*$H33*$U$14)</f>
        <v>797011.6</v>
      </c>
      <c r="V33" s="20">
        <v>0</v>
      </c>
      <c r="W33" s="19">
        <f>(V33*$D33*$E33*$G33*$H33*$W$14)</f>
        <v>0</v>
      </c>
      <c r="X33" s="20"/>
      <c r="Y33" s="19">
        <f>(X33*$D33*$E33*$G33*$H33*$Y$14)</f>
        <v>0</v>
      </c>
      <c r="Z33" s="20">
        <v>0</v>
      </c>
      <c r="AA33" s="19">
        <f>(Z33*$D33*$E33*$G33*$H33*$AA$14)</f>
        <v>0</v>
      </c>
      <c r="AB33" s="20"/>
      <c r="AC33" s="19">
        <f>(AB33*$D33*$E33*$G33*$H33*$AC$14)</f>
        <v>0</v>
      </c>
      <c r="AD33" s="20">
        <v>0</v>
      </c>
      <c r="AE33" s="19">
        <f>(AD33*$D33*$E33*$G33*$H33*$AE$14)</f>
        <v>0</v>
      </c>
      <c r="AF33" s="77"/>
      <c r="AG33" s="19">
        <f>(AF33*$D33*$E33*$G33*$H33*$AG$14)</f>
        <v>0</v>
      </c>
      <c r="AH33" s="20"/>
      <c r="AI33" s="19">
        <f>(AH33*$D33*$E33*$G33*$H33*$AI$14)</f>
        <v>0</v>
      </c>
      <c r="AJ33" s="24">
        <v>0</v>
      </c>
      <c r="AK33" s="19">
        <f>(AJ33*$D33*$E33*$G33*$I33*$AK$14)</f>
        <v>0</v>
      </c>
      <c r="AL33" s="20">
        <v>0</v>
      </c>
      <c r="AM33" s="19">
        <f>(AL33*$D33*$E33*$G33*$I33*$AM$14)</f>
        <v>0</v>
      </c>
      <c r="AN33" s="20"/>
      <c r="AO33" s="19">
        <f>(AN33*$D33*$E33*$G33*$H33*$AO$14)</f>
        <v>0</v>
      </c>
      <c r="AP33" s="20">
        <v>0</v>
      </c>
      <c r="AQ33" s="20">
        <f>(AP33*$D33*$E33*$G33*$H33*$AQ$14)</f>
        <v>0</v>
      </c>
      <c r="AR33" s="20"/>
      <c r="AS33" s="20">
        <f>(AR33*$D33*$E33*$G33*$H33*$AS$14)</f>
        <v>0</v>
      </c>
      <c r="AT33" s="20">
        <v>0</v>
      </c>
      <c r="AU33" s="19">
        <f>(AT33*$D33*$E33*$G33*$H33*$AU$14)</f>
        <v>0</v>
      </c>
      <c r="AV33" s="20">
        <v>0</v>
      </c>
      <c r="AW33" s="19">
        <f>(AV33*$D33*$E33*$G33*$H33*$AW$14)</f>
        <v>0</v>
      </c>
      <c r="AX33" s="20">
        <v>0</v>
      </c>
      <c r="AY33" s="19">
        <f>(AX33*$D33*$E33*$G33*$H33*$AY$14)</f>
        <v>0</v>
      </c>
      <c r="AZ33" s="20"/>
      <c r="BA33" s="19">
        <f>(AZ33*$D33*$E33*$G33*$H33*$BA$14)</f>
        <v>0</v>
      </c>
      <c r="BB33" s="20"/>
      <c r="BC33" s="19">
        <f>(BB33*$D33*$E33*$G33*$H33*$BC$14)</f>
        <v>0</v>
      </c>
      <c r="BD33" s="20"/>
      <c r="BE33" s="19">
        <f>(BD33*$D33*$E33*$G33*$I33*$BE$14)</f>
        <v>0</v>
      </c>
      <c r="BF33" s="20"/>
      <c r="BG33" s="19">
        <f>(BF33*$D33*$E33*$G33*$I33*$BG$14)</f>
        <v>0</v>
      </c>
      <c r="BH33" s="20">
        <v>0</v>
      </c>
      <c r="BI33" s="19">
        <f>(BH33*$D33*$E33*$G33*$I33*$BI$14)</f>
        <v>0</v>
      </c>
      <c r="BJ33" s="20">
        <v>0</v>
      </c>
      <c r="BK33" s="19">
        <f>(BJ33*$D33*$E33*$G33*$I33*$BK$14)</f>
        <v>0</v>
      </c>
      <c r="BL33" s="20"/>
      <c r="BM33" s="19">
        <f>(BL33*$D33*$E33*$G33*$I33*$BM$14)</f>
        <v>0</v>
      </c>
      <c r="BN33" s="20"/>
      <c r="BO33" s="19">
        <f>(BN33*$D33*$E33*$G33*$I33*$BO$14)</f>
        <v>0</v>
      </c>
      <c r="BP33" s="20"/>
      <c r="BQ33" s="19">
        <f>(BP33*$D33*$E33*$G33*$I33*$BQ$14)</f>
        <v>0</v>
      </c>
      <c r="BR33" s="20"/>
      <c r="BS33" s="19">
        <f>(BR33*$D33*$E33*$G33*$I33*$BS$14)</f>
        <v>0</v>
      </c>
      <c r="BT33" s="20"/>
      <c r="BU33" s="19">
        <f>(BT33*$D33*$E33*$G33*$I33*$BU$14)</f>
        <v>0</v>
      </c>
      <c r="BV33" s="20"/>
      <c r="BW33" s="19">
        <f>(BV33*$D33*$E33*$G33*$I33*$BW$14)</f>
        <v>0</v>
      </c>
      <c r="BX33" s="20"/>
      <c r="BY33" s="22">
        <f>(BX33*$D33*$E33*$G33*$I33*$BY$14)</f>
        <v>0</v>
      </c>
      <c r="BZ33" s="20">
        <v>0</v>
      </c>
      <c r="CA33" s="19">
        <f>(BZ33*$D33*$E33*$G33*$H33*$CA$14)</f>
        <v>0</v>
      </c>
      <c r="CB33" s="20"/>
      <c r="CC33" s="19">
        <f>(CB33*$D33*$E33*$G33*$H33*$CC$14)</f>
        <v>0</v>
      </c>
      <c r="CD33" s="20">
        <v>0</v>
      </c>
      <c r="CE33" s="21">
        <f>(CD33*$D33*$E33*$G33*$H33*$CE$14)</f>
        <v>0</v>
      </c>
      <c r="CF33" s="20"/>
      <c r="CG33" s="20">
        <f>(CF33*$D33*$E33*$G33*$H33*$CG$14)</f>
        <v>0</v>
      </c>
      <c r="CH33" s="20"/>
      <c r="CI33" s="19">
        <f>(CH33*$D33*$E33*$G33*$I33*$CI$14)</f>
        <v>0</v>
      </c>
      <c r="CJ33" s="20">
        <v>0</v>
      </c>
      <c r="CK33" s="19">
        <f>(CJ33*$D33*$E33*$G33*$H33*$CK$14)</f>
        <v>0</v>
      </c>
      <c r="CL33" s="20"/>
      <c r="CM33" s="19">
        <f>(CL33*$D33*$E33*$G33*$H33*$CM$14)</f>
        <v>0</v>
      </c>
      <c r="CN33" s="20"/>
      <c r="CO33" s="19">
        <f>(CN33*$D33*$E33*$G33*$H33*$CO$14)</f>
        <v>0</v>
      </c>
      <c r="CP33" s="20"/>
      <c r="CQ33" s="19">
        <f>(CP33*$D33*$E33*$G33*$H33*$CQ$14)</f>
        <v>0</v>
      </c>
      <c r="CR33" s="20">
        <v>15</v>
      </c>
      <c r="CS33" s="19">
        <f>(CR33*$D33*$E33*$G33*$H33*$CS$14)</f>
        <v>2456244.8399999994</v>
      </c>
      <c r="CT33" s="20">
        <v>0</v>
      </c>
      <c r="CU33" s="19">
        <f>(CT33*$D33*$E33*$G33*$I33*$CU$14)</f>
        <v>0</v>
      </c>
      <c r="CV33" s="24">
        <v>0</v>
      </c>
      <c r="CW33" s="19">
        <f>(CV33*$D33*$E33*$G33*$I33*$CW$14)</f>
        <v>0</v>
      </c>
      <c r="CX33" s="20"/>
      <c r="CY33" s="19">
        <f>(CX33*$D33*$E33*$G33*$H33*$CY$14)</f>
        <v>0</v>
      </c>
      <c r="CZ33" s="20">
        <v>0</v>
      </c>
      <c r="DA33" s="19">
        <f>(CZ33*$D33*$E33*$G33*$I33*$DA$14)</f>
        <v>0</v>
      </c>
      <c r="DB33" s="20">
        <v>0</v>
      </c>
      <c r="DC33" s="19">
        <f>(DB33*$D33*$E33*$G33*$I33*$DC$14)</f>
        <v>0</v>
      </c>
      <c r="DD33" s="20"/>
      <c r="DE33" s="19">
        <f>(DD33*$D33*$E33*$G33*$I33*$DE$14)</f>
        <v>0</v>
      </c>
      <c r="DF33" s="20"/>
      <c r="DG33" s="19">
        <f>(DF33*$D33*$E33*$G33*$I33*$DG$14)</f>
        <v>0</v>
      </c>
      <c r="DH33" s="20"/>
      <c r="DI33" s="19">
        <f>(DH33*$D33*$E33*$G33*$J33*$DI$14)</f>
        <v>0</v>
      </c>
      <c r="DJ33" s="20"/>
      <c r="DK33" s="19">
        <f>(DJ33*$D33*$E33*$G33*$K33*$DK$14)</f>
        <v>0</v>
      </c>
      <c r="DL33" s="19">
        <f>SUM(L33,N33,P33,R33,T33,V33,X33,Z33,AB33,AD33,AF33,AH33,AJ33,AN33,AP33,CD33,AR33,AT33,AV33,AX33,AZ33,CH33,BB33,BD33,BF33,BJ33,AL33,BL33,BN33,BP33,BR33,BT33,BV33,BX33,BZ33,CB33,CF33,CJ33,CL33,CN33,CP33,CR33,CT33,CV33,BH33,CX33,CZ33,DB33,DD33,DF33,DH33,DJ33)</f>
        <v>26</v>
      </c>
      <c r="DM33" s="19">
        <f>SUM(M33,O33,Q33,S33,U33,W33,Y33,AA33,AC33,AE33,AG33,AI33,AK33,AO33,AQ33,CE33,AS33,AU33,AW33,AY33,BA33,CI33,BC33,BE33,BG33,BK33,AM33,BM33,BO33,BQ33,BS33,BU33,BW33,BY33,CA33,CC33,CG33,CK33,CM33,CO33,CQ33,CS33,CU33,CW33,BI33,CY33,DA33,DC33,DE33,DG33,DI33,DK33)</f>
        <v>4209670.3599999994</v>
      </c>
    </row>
    <row r="34" spans="1:117" ht="30" customHeight="1" x14ac:dyDescent="0.25">
      <c r="A34" s="123"/>
      <c r="B34" s="81">
        <v>16</v>
      </c>
      <c r="C34" s="13" t="s">
        <v>154</v>
      </c>
      <c r="D34" s="14">
        <v>22900</v>
      </c>
      <c r="E34" s="27">
        <v>0.27</v>
      </c>
      <c r="F34" s="27"/>
      <c r="G34" s="16">
        <v>1</v>
      </c>
      <c r="H34" s="14">
        <v>1.4</v>
      </c>
      <c r="I34" s="14">
        <v>1.68</v>
      </c>
      <c r="J34" s="14">
        <v>2.23</v>
      </c>
      <c r="K34" s="17">
        <v>2.57</v>
      </c>
      <c r="L34" s="20">
        <v>12</v>
      </c>
      <c r="M34" s="19">
        <f t="shared" si="4"/>
        <v>114261.84</v>
      </c>
      <c r="N34" s="20"/>
      <c r="O34" s="20">
        <f>(N34*$D34*$E34*$G34*$H34*$O$14)</f>
        <v>0</v>
      </c>
      <c r="P34" s="20">
        <v>6</v>
      </c>
      <c r="Q34" s="19">
        <f>(P34*$D34*$E34*$G34*$H34*$Q$14)</f>
        <v>57130.92</v>
      </c>
      <c r="R34" s="20"/>
      <c r="S34" s="19">
        <f t="shared" si="59"/>
        <v>0</v>
      </c>
      <c r="T34" s="20"/>
      <c r="U34" s="19">
        <f>(T34*$D34*$E34*$G34*$H34*$U$14)</f>
        <v>0</v>
      </c>
      <c r="V34" s="20"/>
      <c r="W34" s="19">
        <f>(V34*$D34*$E34*$G34*$H34*$W$14)</f>
        <v>0</v>
      </c>
      <c r="X34" s="20"/>
      <c r="Y34" s="19">
        <f>(X34*$D34*$E34*$G34*$H34*$Y$14)</f>
        <v>0</v>
      </c>
      <c r="Z34" s="20"/>
      <c r="AA34" s="19">
        <f>(Z34*$D34*$E34*$G34*$H34*$AA$14)</f>
        <v>0</v>
      </c>
      <c r="AB34" s="20">
        <v>20</v>
      </c>
      <c r="AC34" s="19">
        <f>(AB34*$D34*$E34*$G34*$H34*$AC$14)</f>
        <v>190436.40000000002</v>
      </c>
      <c r="AD34" s="20"/>
      <c r="AE34" s="19">
        <f>(AD34*$D34*$E34*$G34*$H34*$AE$14)</f>
        <v>0</v>
      </c>
      <c r="AF34" s="77"/>
      <c r="AG34" s="19">
        <f>(AF34*$D34*$E34*$G34*$H34*$AG$14)</f>
        <v>0</v>
      </c>
      <c r="AH34" s="20">
        <v>75</v>
      </c>
      <c r="AI34" s="19">
        <f>(AH34*$D34*$E34*$G34*$H34*$AI$14)</f>
        <v>714136.5</v>
      </c>
      <c r="AJ34" s="24">
        <v>0</v>
      </c>
      <c r="AK34" s="19">
        <f>(AJ34*$D34*$E34*$G34*$I34*$AK$14)</f>
        <v>0</v>
      </c>
      <c r="AL34" s="20">
        <v>4</v>
      </c>
      <c r="AM34" s="19">
        <f>(AL34*$D34*$E34*$G34*$I34*$AM$14)</f>
        <v>45704.736000000004</v>
      </c>
      <c r="AN34" s="20"/>
      <c r="AO34" s="19">
        <f>(AN34*$D34*$E34*$G34*$H34*$AO$14)</f>
        <v>0</v>
      </c>
      <c r="AP34" s="20"/>
      <c r="AQ34" s="20">
        <f>(AP34*$D34*$E34*$G34*$H34*$AQ$14)</f>
        <v>0</v>
      </c>
      <c r="AR34" s="20">
        <f>35+28</f>
        <v>63</v>
      </c>
      <c r="AS34" s="20">
        <f>(AR34*$D34*$E34*$G34*$H34*$AS$14)</f>
        <v>627141.68999999994</v>
      </c>
      <c r="AT34" s="20"/>
      <c r="AU34" s="19">
        <f>(AT34*$D34*$E34*$G34*$H34*$AU$14)</f>
        <v>0</v>
      </c>
      <c r="AV34" s="20"/>
      <c r="AW34" s="19">
        <f>(AV34*$D34*$E34*$G34*$H34*$AW$14)</f>
        <v>0</v>
      </c>
      <c r="AX34" s="20"/>
      <c r="AY34" s="19">
        <f>(AX34*$D34*$E34*$G34*$H34*$AY$14)</f>
        <v>0</v>
      </c>
      <c r="AZ34" s="20">
        <v>20</v>
      </c>
      <c r="BA34" s="19">
        <f>(AZ34*$D34*$E34*$G34*$H34*$BA$14)</f>
        <v>190436.40000000002</v>
      </c>
      <c r="BB34" s="20">
        <v>8</v>
      </c>
      <c r="BC34" s="19">
        <f>(BB34*$D34*$E34*$G34*$H34*$BC$14)</f>
        <v>76174.559999999998</v>
      </c>
      <c r="BD34" s="20">
        <v>25</v>
      </c>
      <c r="BE34" s="19">
        <f>(BD34*$D34*$E34*$G34*$I34*$BE$14)</f>
        <v>259686</v>
      </c>
      <c r="BF34" s="20">
        <v>38</v>
      </c>
      <c r="BG34" s="19">
        <f>(BF34*$D34*$E34*$G34*$I34*$BG$14)</f>
        <v>394722.72000000003</v>
      </c>
      <c r="BH34" s="20">
        <v>4</v>
      </c>
      <c r="BI34" s="19">
        <f>(BH34*$D34*$E34*$G34*$I34*$BI$14)</f>
        <v>47782.224000000002</v>
      </c>
      <c r="BJ34" s="20"/>
      <c r="BK34" s="19">
        <f>(BJ34*$D34*$E34*$G34*$I34*$BK$14)</f>
        <v>0</v>
      </c>
      <c r="BL34" s="20">
        <f>63+10</f>
        <v>73</v>
      </c>
      <c r="BM34" s="19">
        <f>(BL34*$D34*$E34*$G34*$I34*$BM$14)</f>
        <v>834111.43200000015</v>
      </c>
      <c r="BN34" s="20">
        <v>4</v>
      </c>
      <c r="BO34" s="19">
        <f>(BN34*$D34*$E34*$G34*$I34*$BO$14)</f>
        <v>41549.760000000002</v>
      </c>
      <c r="BP34" s="20">
        <v>12</v>
      </c>
      <c r="BQ34" s="19">
        <f>(BP34*$D34*$E34*$G34*$I34*$BQ$14)</f>
        <v>155811.6</v>
      </c>
      <c r="BR34" s="20">
        <v>1</v>
      </c>
      <c r="BS34" s="19">
        <f>(BR34*$D34*$E34*$G34*$I34*$BS$14)</f>
        <v>9348.6959999999999</v>
      </c>
      <c r="BT34" s="20">
        <v>1</v>
      </c>
      <c r="BU34" s="19">
        <f>(BT34*$D34*$E34*$G34*$I34*$BU$14)</f>
        <v>12984.300000000001</v>
      </c>
      <c r="BV34" s="20">
        <v>15</v>
      </c>
      <c r="BW34" s="19">
        <f>(BV34*$D34*$E34*$G34*$I34*$BW$14)</f>
        <v>155811.6</v>
      </c>
      <c r="BX34" s="20">
        <v>7</v>
      </c>
      <c r="BY34" s="22">
        <f>(BX34*$D34*$E34*$G34*$I34*$BY$14)</f>
        <v>72712.08</v>
      </c>
      <c r="BZ34" s="20">
        <v>29</v>
      </c>
      <c r="CA34" s="19">
        <f>(BZ34*$D34*$E34*$G34*$H34*$CA$14)</f>
        <v>283663.67399999994</v>
      </c>
      <c r="CB34" s="20">
        <v>12</v>
      </c>
      <c r="CC34" s="19">
        <f>(CB34*$D34*$E34*$G34*$H34*$CC$14)</f>
        <v>117378.07199999999</v>
      </c>
      <c r="CD34" s="20"/>
      <c r="CE34" s="21">
        <f>(CD34*$D34*$E34*$G34*$H34*$CE$14)</f>
        <v>0</v>
      </c>
      <c r="CF34" s="20"/>
      <c r="CG34" s="20">
        <f>(CF34*$D34*$E34*$G34*$H34*$CG$14)</f>
        <v>0</v>
      </c>
      <c r="CH34" s="20"/>
      <c r="CI34" s="19">
        <f>(CH34*$D34*$E34*$G34*$I34*$CI$14)</f>
        <v>0</v>
      </c>
      <c r="CJ34" s="20"/>
      <c r="CK34" s="19">
        <f>(CJ34*$D34*$E34*$G34*$H34*$CK$14)</f>
        <v>0</v>
      </c>
      <c r="CL34" s="20">
        <v>2</v>
      </c>
      <c r="CM34" s="19">
        <f>(CL34*$D34*$E34*$G34*$H34*$CM$14)</f>
        <v>12118.679999999998</v>
      </c>
      <c r="CN34" s="20"/>
      <c r="CO34" s="19">
        <f>(CN34*$D34*$E34*$G34*$H34*$CO$14)</f>
        <v>0</v>
      </c>
      <c r="CP34" s="20">
        <v>1</v>
      </c>
      <c r="CQ34" s="19">
        <f>(CP34*$D34*$E34*$G34*$H34*$CQ$14)</f>
        <v>9781.5059999999976</v>
      </c>
      <c r="CR34" s="20">
        <v>10</v>
      </c>
      <c r="CS34" s="19">
        <f>(CR34*$D34*$E34*$G34*$H34*$CS$14)</f>
        <v>97815.06</v>
      </c>
      <c r="CT34" s="20">
        <v>17</v>
      </c>
      <c r="CU34" s="19">
        <f>(CT34*$D34*$E34*$G34*$I34*$CU$14)</f>
        <v>176586.47999999998</v>
      </c>
      <c r="CV34" s="24">
        <v>10</v>
      </c>
      <c r="CW34" s="19">
        <f>(CV34*$D34*$E34*$G34*$I34*$CW$14)</f>
        <v>93486.96</v>
      </c>
      <c r="CX34" s="20"/>
      <c r="CY34" s="19">
        <f>(CX34*$D34*$E34*$G34*$H34*$CY$14)</f>
        <v>0</v>
      </c>
      <c r="CZ34" s="20"/>
      <c r="DA34" s="19">
        <f>(CZ34*$D34*$E34*$G34*$I34*$DA$14)</f>
        <v>0</v>
      </c>
      <c r="DB34" s="20">
        <v>2</v>
      </c>
      <c r="DC34" s="19">
        <f>(DB34*$D34*$E34*$G34*$I34*$DC$14)</f>
        <v>20774.88</v>
      </c>
      <c r="DD34" s="20">
        <v>1</v>
      </c>
      <c r="DE34" s="19">
        <f>(DD34*$D34*$E34*$G34*$I34*$DE$14)</f>
        <v>12464.928</v>
      </c>
      <c r="DF34" s="20">
        <v>3</v>
      </c>
      <c r="DG34" s="19">
        <f>(DF34*$D34*$E34*$G34*$I34*$DG$14)</f>
        <v>35213.421599999994</v>
      </c>
      <c r="DH34" s="20">
        <v>4</v>
      </c>
      <c r="DI34" s="19">
        <f>(DH34*$D34*$E34*$G34*$J34*$DI$14)</f>
        <v>66182.831999999995</v>
      </c>
      <c r="DJ34" s="20"/>
      <c r="DK34" s="19">
        <f>(DJ34*$D34*$E34*$G34*$K34*$DK$14)</f>
        <v>0</v>
      </c>
      <c r="DL34" s="19">
        <f>SUM(L34,N34,P34,R34,T34,V34,X34,Z34,AB34,AD34,AF34,AH34,AJ34,AN34,AP34,CD34,AR34,AT34,AV34,AX34,AZ34,CH34,BB34,BD34,BF34,BJ34,AL34,BL34,BN34,BP34,BR34,BT34,BV34,BX34,BZ34,CB34,CF34,CJ34,CL34,CN34,CP34,CR34,CT34,CV34,BH34,CX34,CZ34,DB34,DD34,DF34,DH34,DJ34)</f>
        <v>479</v>
      </c>
      <c r="DM34" s="19">
        <f>SUM(M34,O34,Q34,S34,U34,W34,Y34,AA34,AC34,AE34,AG34,AI34,AK34,AO34,AQ34,CE34,AS34,AU34,AW34,AY34,BA34,CI34,BC34,BE34,BG34,BK34,AM34,BM34,BO34,BQ34,BS34,BU34,BW34,BY34,CA34,CC34,CG34,CK34,CM34,CO34,CQ34,CS34,CU34,CW34,BI34,CY34,DA34,DC34,DE34,DG34,DI34,DK34)</f>
        <v>4925409.9515999993</v>
      </c>
    </row>
    <row r="35" spans="1:117" ht="15.75" customHeight="1" x14ac:dyDescent="0.25">
      <c r="A35" s="124">
        <v>4</v>
      </c>
      <c r="B35" s="126"/>
      <c r="C35" s="56" t="s">
        <v>155</v>
      </c>
      <c r="D35" s="62">
        <v>22900</v>
      </c>
      <c r="E35" s="65">
        <v>1.04</v>
      </c>
      <c r="F35" s="164"/>
      <c r="G35" s="63">
        <v>1</v>
      </c>
      <c r="H35" s="62">
        <v>1.4</v>
      </c>
      <c r="I35" s="62">
        <v>1.68</v>
      </c>
      <c r="J35" s="62">
        <v>2.23</v>
      </c>
      <c r="K35" s="64">
        <v>2.57</v>
      </c>
      <c r="L35" s="12">
        <f>SUM(L36:L41)</f>
        <v>857</v>
      </c>
      <c r="M35" s="12">
        <f t="shared" ref="M35:BX35" si="60">SUM(M36:M41)</f>
        <v>37995941.060000002</v>
      </c>
      <c r="N35" s="61">
        <f t="shared" si="60"/>
        <v>61</v>
      </c>
      <c r="O35" s="61">
        <f t="shared" si="60"/>
        <v>3230429.72</v>
      </c>
      <c r="P35" s="12">
        <f t="shared" si="60"/>
        <v>52</v>
      </c>
      <c r="Q35" s="12">
        <f t="shared" si="60"/>
        <v>3075066.96</v>
      </c>
      <c r="R35" s="61">
        <f t="shared" si="60"/>
        <v>0</v>
      </c>
      <c r="S35" s="61">
        <f t="shared" si="60"/>
        <v>0</v>
      </c>
      <c r="T35" s="12">
        <f t="shared" si="60"/>
        <v>0</v>
      </c>
      <c r="U35" s="12">
        <f t="shared" si="60"/>
        <v>0</v>
      </c>
      <c r="V35" s="12">
        <f t="shared" si="60"/>
        <v>0</v>
      </c>
      <c r="W35" s="12">
        <f t="shared" si="60"/>
        <v>0</v>
      </c>
      <c r="X35" s="12">
        <f t="shared" si="60"/>
        <v>0</v>
      </c>
      <c r="Y35" s="12">
        <f t="shared" si="60"/>
        <v>0</v>
      </c>
      <c r="Z35" s="12">
        <f t="shared" si="60"/>
        <v>0</v>
      </c>
      <c r="AA35" s="12">
        <f t="shared" si="60"/>
        <v>0</v>
      </c>
      <c r="AB35" s="12">
        <f t="shared" si="60"/>
        <v>226</v>
      </c>
      <c r="AC35" s="12">
        <f t="shared" si="60"/>
        <v>8845482.2399999984</v>
      </c>
      <c r="AD35" s="12">
        <f t="shared" si="60"/>
        <v>0</v>
      </c>
      <c r="AE35" s="12">
        <f t="shared" si="60"/>
        <v>0</v>
      </c>
      <c r="AF35" s="12">
        <f t="shared" si="60"/>
        <v>0</v>
      </c>
      <c r="AG35" s="12">
        <f t="shared" si="60"/>
        <v>0</v>
      </c>
      <c r="AH35" s="12">
        <f t="shared" si="60"/>
        <v>275</v>
      </c>
      <c r="AI35" s="12">
        <f t="shared" si="60"/>
        <v>11565260.280000001</v>
      </c>
      <c r="AJ35" s="12">
        <f t="shared" si="60"/>
        <v>0</v>
      </c>
      <c r="AK35" s="12">
        <f t="shared" si="60"/>
        <v>0</v>
      </c>
      <c r="AL35" s="12">
        <f t="shared" si="60"/>
        <v>30</v>
      </c>
      <c r="AM35" s="12">
        <f t="shared" si="60"/>
        <v>1184360.52</v>
      </c>
      <c r="AN35" s="61">
        <v>0</v>
      </c>
      <c r="AO35" s="61">
        <f t="shared" si="60"/>
        <v>0</v>
      </c>
      <c r="AP35" s="61">
        <f t="shared" si="60"/>
        <v>7</v>
      </c>
      <c r="AQ35" s="61">
        <f t="shared" si="60"/>
        <v>212044.84</v>
      </c>
      <c r="AR35" s="61">
        <f t="shared" si="60"/>
        <v>815</v>
      </c>
      <c r="AS35" s="61">
        <f t="shared" si="60"/>
        <v>32935895.229999997</v>
      </c>
      <c r="AT35" s="12">
        <f t="shared" si="60"/>
        <v>0</v>
      </c>
      <c r="AU35" s="12">
        <f t="shared" si="60"/>
        <v>0</v>
      </c>
      <c r="AV35" s="12">
        <f t="shared" si="60"/>
        <v>0</v>
      </c>
      <c r="AW35" s="12">
        <f t="shared" si="60"/>
        <v>0</v>
      </c>
      <c r="AX35" s="12">
        <f t="shared" si="60"/>
        <v>0</v>
      </c>
      <c r="AY35" s="12">
        <f t="shared" si="60"/>
        <v>0</v>
      </c>
      <c r="AZ35" s="12">
        <f t="shared" si="60"/>
        <v>82</v>
      </c>
      <c r="BA35" s="12">
        <f t="shared" si="60"/>
        <v>2597661.5</v>
      </c>
      <c r="BB35" s="12">
        <f t="shared" si="60"/>
        <v>62</v>
      </c>
      <c r="BC35" s="12">
        <f t="shared" si="60"/>
        <v>1935846.92</v>
      </c>
      <c r="BD35" s="12">
        <f t="shared" si="60"/>
        <v>438</v>
      </c>
      <c r="BE35" s="12">
        <f t="shared" si="60"/>
        <v>16857660.960000001</v>
      </c>
      <c r="BF35" s="61">
        <v>552</v>
      </c>
      <c r="BG35" s="61">
        <f t="shared" si="60"/>
        <v>19446057.119999997</v>
      </c>
      <c r="BH35" s="61">
        <f t="shared" si="60"/>
        <v>12</v>
      </c>
      <c r="BI35" s="61">
        <f t="shared" si="60"/>
        <v>574944.80399999989</v>
      </c>
      <c r="BJ35" s="12">
        <f t="shared" si="60"/>
        <v>0</v>
      </c>
      <c r="BK35" s="12">
        <f t="shared" si="60"/>
        <v>0</v>
      </c>
      <c r="BL35" s="61">
        <f t="shared" si="60"/>
        <v>260</v>
      </c>
      <c r="BM35" s="61">
        <f t="shared" si="60"/>
        <v>10484774.16</v>
      </c>
      <c r="BN35" s="12">
        <f t="shared" si="60"/>
        <v>89</v>
      </c>
      <c r="BO35" s="12">
        <f t="shared" si="60"/>
        <v>3143162.4</v>
      </c>
      <c r="BP35" s="12">
        <f t="shared" si="60"/>
        <v>92</v>
      </c>
      <c r="BQ35" s="12">
        <f t="shared" si="60"/>
        <v>3875092.1999999993</v>
      </c>
      <c r="BR35" s="12">
        <f t="shared" si="60"/>
        <v>107</v>
      </c>
      <c r="BS35" s="12">
        <f t="shared" si="60"/>
        <v>3286778.3760000002</v>
      </c>
      <c r="BT35" s="12">
        <f t="shared" si="60"/>
        <v>173</v>
      </c>
      <c r="BU35" s="12">
        <f t="shared" si="60"/>
        <v>7737103.9199999999</v>
      </c>
      <c r="BV35" s="12">
        <f t="shared" si="60"/>
        <v>153</v>
      </c>
      <c r="BW35" s="12">
        <f t="shared" si="60"/>
        <v>6646422.7199999997</v>
      </c>
      <c r="BX35" s="12">
        <f t="shared" si="60"/>
        <v>86</v>
      </c>
      <c r="BY35" s="12">
        <f t="shared" ref="BY35:DM35" si="61">SUM(BY36:BY41)</f>
        <v>5241425.2799999993</v>
      </c>
      <c r="BZ35" s="12">
        <f t="shared" si="61"/>
        <v>0</v>
      </c>
      <c r="CA35" s="12">
        <f t="shared" si="61"/>
        <v>0</v>
      </c>
      <c r="CB35" s="12">
        <f t="shared" si="61"/>
        <v>269</v>
      </c>
      <c r="CC35" s="12">
        <f t="shared" si="61"/>
        <v>8357336.6799999988</v>
      </c>
      <c r="CD35" s="12">
        <f t="shared" si="61"/>
        <v>0</v>
      </c>
      <c r="CE35" s="163">
        <f t="shared" si="61"/>
        <v>0</v>
      </c>
      <c r="CF35" s="61">
        <f t="shared" si="61"/>
        <v>0</v>
      </c>
      <c r="CG35" s="61">
        <f t="shared" si="61"/>
        <v>0</v>
      </c>
      <c r="CH35" s="28">
        <f t="shared" si="61"/>
        <v>0</v>
      </c>
      <c r="CI35" s="28">
        <f t="shared" si="61"/>
        <v>0</v>
      </c>
      <c r="CJ35" s="28">
        <f t="shared" si="61"/>
        <v>26</v>
      </c>
      <c r="CK35" s="28">
        <f t="shared" si="61"/>
        <v>657101.75999999989</v>
      </c>
      <c r="CL35" s="28">
        <f t="shared" si="61"/>
        <v>13</v>
      </c>
      <c r="CM35" s="28">
        <f t="shared" si="61"/>
        <v>294727.57999999996</v>
      </c>
      <c r="CN35" s="28">
        <f t="shared" si="61"/>
        <v>54</v>
      </c>
      <c r="CO35" s="28">
        <f t="shared" si="61"/>
        <v>1183302.54</v>
      </c>
      <c r="CP35" s="28">
        <f t="shared" si="61"/>
        <v>72</v>
      </c>
      <c r="CQ35" s="28">
        <f t="shared" si="61"/>
        <v>2259284.23</v>
      </c>
      <c r="CR35" s="28">
        <f t="shared" si="61"/>
        <v>99</v>
      </c>
      <c r="CS35" s="28">
        <f t="shared" si="61"/>
        <v>3342094.6999999997</v>
      </c>
      <c r="CT35" s="28">
        <f t="shared" si="61"/>
        <v>88</v>
      </c>
      <c r="CU35" s="28">
        <f t="shared" si="61"/>
        <v>3242420.16</v>
      </c>
      <c r="CV35" s="28">
        <f t="shared" si="61"/>
        <v>102</v>
      </c>
      <c r="CW35" s="28">
        <f t="shared" si="61"/>
        <v>3417814.0079999999</v>
      </c>
      <c r="CX35" s="28">
        <f t="shared" si="61"/>
        <v>0</v>
      </c>
      <c r="CY35" s="28">
        <f t="shared" si="61"/>
        <v>0</v>
      </c>
      <c r="CZ35" s="28">
        <f t="shared" si="61"/>
        <v>5</v>
      </c>
      <c r="DA35" s="28">
        <f t="shared" si="61"/>
        <v>150617.87999999998</v>
      </c>
      <c r="DB35" s="28">
        <f t="shared" si="61"/>
        <v>27</v>
      </c>
      <c r="DC35" s="28">
        <f t="shared" si="61"/>
        <v>954490.32000000007</v>
      </c>
      <c r="DD35" s="28">
        <f t="shared" si="61"/>
        <v>26</v>
      </c>
      <c r="DE35" s="28">
        <f t="shared" si="61"/>
        <v>1096913.6639999999</v>
      </c>
      <c r="DF35" s="28">
        <f t="shared" si="61"/>
        <v>78</v>
      </c>
      <c r="DG35" s="28">
        <f t="shared" si="61"/>
        <v>3179472.2735999995</v>
      </c>
      <c r="DH35" s="28">
        <v>30</v>
      </c>
      <c r="DI35" s="28">
        <f t="shared" si="61"/>
        <v>1637208.0199999998</v>
      </c>
      <c r="DJ35" s="28">
        <f t="shared" si="61"/>
        <v>27</v>
      </c>
      <c r="DK35" s="28">
        <f t="shared" si="61"/>
        <v>1674132.4379999996</v>
      </c>
      <c r="DL35" s="28">
        <f t="shared" si="61"/>
        <v>5345</v>
      </c>
      <c r="DM35" s="28">
        <f t="shared" si="61"/>
        <v>212318327.46359998</v>
      </c>
    </row>
    <row r="36" spans="1:117" ht="36" customHeight="1" x14ac:dyDescent="0.25">
      <c r="A36" s="123"/>
      <c r="B36" s="81">
        <v>17</v>
      </c>
      <c r="C36" s="13" t="s">
        <v>156</v>
      </c>
      <c r="D36" s="14">
        <v>22900</v>
      </c>
      <c r="E36" s="14">
        <v>0.89</v>
      </c>
      <c r="F36" s="14"/>
      <c r="G36" s="16">
        <v>1</v>
      </c>
      <c r="H36" s="14">
        <v>1.4</v>
      </c>
      <c r="I36" s="14">
        <v>1.68</v>
      </c>
      <c r="J36" s="14">
        <v>2.23</v>
      </c>
      <c r="K36" s="17">
        <v>2.57</v>
      </c>
      <c r="L36" s="20">
        <v>110</v>
      </c>
      <c r="M36" s="19">
        <f>(L36*$D36*$E36*$G36*$H36)</f>
        <v>3138674</v>
      </c>
      <c r="N36" s="20">
        <v>9</v>
      </c>
      <c r="O36" s="20">
        <f>(N36*$D36*$E36*$G36*$H36)</f>
        <v>256800.59999999998</v>
      </c>
      <c r="P36" s="20">
        <v>15</v>
      </c>
      <c r="Q36" s="19">
        <f>(P36*$D36*$E36*$G36*$H36)</f>
        <v>428001</v>
      </c>
      <c r="R36" s="20"/>
      <c r="S36" s="19">
        <f>(R36*$D36*$E36*$G36*$H36)</f>
        <v>0</v>
      </c>
      <c r="T36" s="20">
        <v>0</v>
      </c>
      <c r="U36" s="19">
        <f>(T36*$D36*$E36*$G36*$H36)</f>
        <v>0</v>
      </c>
      <c r="V36" s="20">
        <v>0</v>
      </c>
      <c r="W36" s="19">
        <f>(V36*$D36*$E36*$G36*$H36)</f>
        <v>0</v>
      </c>
      <c r="X36" s="20"/>
      <c r="Y36" s="19">
        <f>(X36*$D36*$E36*$G36*$H36)</f>
        <v>0</v>
      </c>
      <c r="Z36" s="20">
        <v>0</v>
      </c>
      <c r="AA36" s="19">
        <f>(Z36*$D36*$E36*$G36*$H36)</f>
        <v>0</v>
      </c>
      <c r="AB36" s="20">
        <v>20</v>
      </c>
      <c r="AC36" s="19">
        <f>(AB36*$D36*$E36*$G36*$H36)</f>
        <v>570668</v>
      </c>
      <c r="AD36" s="20">
        <v>0</v>
      </c>
      <c r="AE36" s="19">
        <f>(AD36*$D36*$E36*$G36*$H36)</f>
        <v>0</v>
      </c>
      <c r="AF36" s="77"/>
      <c r="AG36" s="19">
        <f>(AF36*$D36*$E36*$G36*$H36)</f>
        <v>0</v>
      </c>
      <c r="AH36" s="20">
        <v>40</v>
      </c>
      <c r="AI36" s="19">
        <f>(AH36*$D36*$E36*$G36*$H36)</f>
        <v>1141336</v>
      </c>
      <c r="AJ36" s="24"/>
      <c r="AK36" s="19">
        <f>(AJ36*$D36*$E36*$G36*$I36)</f>
        <v>0</v>
      </c>
      <c r="AL36" s="20">
        <v>4</v>
      </c>
      <c r="AM36" s="19">
        <f>(AL36*$D36*$E36*$G36*$I36)</f>
        <v>136960.32000000001</v>
      </c>
      <c r="AN36" s="20"/>
      <c r="AO36" s="19">
        <f>(AN36*$D36*$E36*$G36*$H36)</f>
        <v>0</v>
      </c>
      <c r="AP36" s="20">
        <v>1</v>
      </c>
      <c r="AQ36" s="20">
        <f>(AP36*$D36*$E36*$G36*$H36)</f>
        <v>28533.399999999998</v>
      </c>
      <c r="AR36" s="20">
        <v>90</v>
      </c>
      <c r="AS36" s="20">
        <f>(AR36*$D36*$E36*$G36*$H36)</f>
        <v>2568006</v>
      </c>
      <c r="AT36" s="20">
        <v>0</v>
      </c>
      <c r="AU36" s="19">
        <f>(AT36*$D36*$E36*$G36*$H36)</f>
        <v>0</v>
      </c>
      <c r="AV36" s="20">
        <v>0</v>
      </c>
      <c r="AW36" s="19">
        <f>(AV36*$D36*$E36*$G36*$H36)</f>
        <v>0</v>
      </c>
      <c r="AX36" s="20">
        <v>0</v>
      </c>
      <c r="AY36" s="19">
        <f>(AX36*$D36*$E36*$G36*$H36)</f>
        <v>0</v>
      </c>
      <c r="AZ36" s="20">
        <v>12</v>
      </c>
      <c r="BA36" s="19">
        <f>(AZ36*$D36*$E36*$G36*$H36)</f>
        <v>342400.8</v>
      </c>
      <c r="BB36" s="20">
        <v>8</v>
      </c>
      <c r="BC36" s="19">
        <f>(BB36*$D36*$E36*$G36*$H36)</f>
        <v>228267.19999999998</v>
      </c>
      <c r="BD36" s="20">
        <v>50</v>
      </c>
      <c r="BE36" s="19">
        <f>(BD36*$D36*$E36*$G36*$I36)</f>
        <v>1712004</v>
      </c>
      <c r="BF36" s="20">
        <v>108</v>
      </c>
      <c r="BG36" s="19">
        <f>(BF36*$D36*$E36*$G36*$I36)</f>
        <v>3697928.6399999997</v>
      </c>
      <c r="BH36" s="20">
        <v>9</v>
      </c>
      <c r="BI36" s="19">
        <f>(BH36*$D36*$E36*$G36*$I36)</f>
        <v>308160.71999999997</v>
      </c>
      <c r="BJ36" s="20">
        <v>0</v>
      </c>
      <c r="BK36" s="19">
        <f>(BJ36*$D36*$E36*$G36*$I36)</f>
        <v>0</v>
      </c>
      <c r="BL36" s="20">
        <v>116</v>
      </c>
      <c r="BM36" s="19">
        <f>(BL36*$D36*$E36*$G36*$I36)</f>
        <v>3971849.28</v>
      </c>
      <c r="BN36" s="26">
        <v>12</v>
      </c>
      <c r="BO36" s="19">
        <f>(BN36*$D36*$E36*$G36*$I36)</f>
        <v>410880.95999999996</v>
      </c>
      <c r="BP36" s="20">
        <v>5</v>
      </c>
      <c r="BQ36" s="19">
        <f>(BP36*$D36*$E36*$G36*$I36)</f>
        <v>171200.4</v>
      </c>
      <c r="BR36" s="20">
        <v>13</v>
      </c>
      <c r="BS36" s="19">
        <f>(BR36*$D36*$E36*$G36*$I36)</f>
        <v>445121.04</v>
      </c>
      <c r="BT36" s="20">
        <v>44</v>
      </c>
      <c r="BU36" s="19">
        <f>(BT36*$D36*$E36*$G36*$I36)</f>
        <v>1506563.52</v>
      </c>
      <c r="BV36" s="20">
        <v>22</v>
      </c>
      <c r="BW36" s="19">
        <f>(BV36*$D36*$E36*$G36*$I36)</f>
        <v>753281.76</v>
      </c>
      <c r="BX36" s="20">
        <v>21</v>
      </c>
      <c r="BY36" s="22">
        <f>(BX36*$D36*$E36*$G36*$I36)</f>
        <v>719041.67999999993</v>
      </c>
      <c r="BZ36" s="20"/>
      <c r="CA36" s="19">
        <f>(BZ36*$D36*$E36*$G36*$H36)</f>
        <v>0</v>
      </c>
      <c r="CB36" s="20">
        <v>9</v>
      </c>
      <c r="CC36" s="19">
        <f>(CB36*$D36*$E36*$G36*$H36)</f>
        <v>256800.59999999998</v>
      </c>
      <c r="CD36" s="20">
        <v>0</v>
      </c>
      <c r="CE36" s="21">
        <f>(CD36*$D36*$E36*$G36*$H36)</f>
        <v>0</v>
      </c>
      <c r="CF36" s="20"/>
      <c r="CG36" s="20">
        <f>(CF36*$D36*$E36*$G36*$H36)</f>
        <v>0</v>
      </c>
      <c r="CH36" s="20"/>
      <c r="CI36" s="19">
        <f>(CH36*$D36*$E36*$G36*$I36)</f>
        <v>0</v>
      </c>
      <c r="CJ36" s="20">
        <v>7</v>
      </c>
      <c r="CK36" s="19">
        <f>(CJ36*$D36*$E36*$G36*$H36)</f>
        <v>199733.8</v>
      </c>
      <c r="CL36" s="20">
        <v>2</v>
      </c>
      <c r="CM36" s="19">
        <f>(CL36*$D36*$E36*$G36*$H36)</f>
        <v>57066.799999999996</v>
      </c>
      <c r="CN36" s="20">
        <v>12</v>
      </c>
      <c r="CO36" s="19">
        <f>(CN36*$D36*$E36*$G36*$H36)</f>
        <v>342400.8</v>
      </c>
      <c r="CP36" s="20">
        <v>7</v>
      </c>
      <c r="CQ36" s="19">
        <f>(CP36*$D36*$E36*$G36*$H36)</f>
        <v>199733.8</v>
      </c>
      <c r="CR36" s="20">
        <v>20</v>
      </c>
      <c r="CS36" s="19">
        <f>(CR36*$D36*$E36*$G36*$H36)</f>
        <v>570668</v>
      </c>
      <c r="CT36" s="20">
        <v>12</v>
      </c>
      <c r="CU36" s="19">
        <f>(CT36*$D36*$E36*$G36*$I36)</f>
        <v>410880.95999999996</v>
      </c>
      <c r="CV36" s="24">
        <v>18</v>
      </c>
      <c r="CW36" s="19">
        <f>(CV36*$D36*$E36*$G36*$I36)</f>
        <v>616321.43999999994</v>
      </c>
      <c r="CX36" s="20"/>
      <c r="CY36" s="19">
        <f>(CX36*$D36*$E36*$G36*$H36)</f>
        <v>0</v>
      </c>
      <c r="CZ36" s="20">
        <v>0</v>
      </c>
      <c r="DA36" s="19">
        <f>(CZ36*$D36*$E36*$G36*$I36)</f>
        <v>0</v>
      </c>
      <c r="DB36" s="20"/>
      <c r="DC36" s="19">
        <f>(DB36*$D36*$E36*$G36*$I36)</f>
        <v>0</v>
      </c>
      <c r="DD36" s="20"/>
      <c r="DE36" s="19">
        <f>(DD36*$D36*$E36*$G36*$I36)</f>
        <v>0</v>
      </c>
      <c r="DF36" s="20">
        <v>10</v>
      </c>
      <c r="DG36" s="19">
        <f>(DF36*$D36*$E36*$G36*$I36)</f>
        <v>342400.8</v>
      </c>
      <c r="DH36" s="20">
        <v>4</v>
      </c>
      <c r="DI36" s="19">
        <f>(DH36*$D36*$E36*$G36*$J36)</f>
        <v>181798.52</v>
      </c>
      <c r="DJ36" s="20">
        <v>3</v>
      </c>
      <c r="DK36" s="19">
        <f>(DJ36*$D36*$E36*$G36*$K36)</f>
        <v>157137.50999999998</v>
      </c>
      <c r="DL36" s="19">
        <f t="shared" ref="DL36:DM41" si="62">SUM(L36,N36,P36,R36,T36,V36,X36,Z36,AB36,AD36,AF36,AH36,AJ36,AN36,AP36,CD36,AR36,AT36,AV36,AX36,AZ36,CH36,BB36,BD36,BF36,BJ36,AL36,BL36,BN36,BP36,BR36,BT36,BV36,BX36,BZ36,CB36,CF36,CJ36,CL36,CN36,CP36,CR36,CT36,CV36,BH36,CX36,CZ36,DB36,DD36,DF36,DH36,DJ36)</f>
        <v>813</v>
      </c>
      <c r="DM36" s="19">
        <f t="shared" si="62"/>
        <v>25870622.350000009</v>
      </c>
    </row>
    <row r="37" spans="1:117" ht="15.75" customHeight="1" x14ac:dyDescent="0.25">
      <c r="A37" s="123"/>
      <c r="B37" s="81">
        <v>18</v>
      </c>
      <c r="C37" s="13" t="s">
        <v>157</v>
      </c>
      <c r="D37" s="14">
        <v>22900</v>
      </c>
      <c r="E37" s="23">
        <v>2.0099999999999998</v>
      </c>
      <c r="F37" s="23"/>
      <c r="G37" s="16">
        <v>1</v>
      </c>
      <c r="H37" s="14">
        <v>1.4</v>
      </c>
      <c r="I37" s="14">
        <v>1.68</v>
      </c>
      <c r="J37" s="14">
        <v>2.23</v>
      </c>
      <c r="K37" s="17">
        <v>2.57</v>
      </c>
      <c r="L37" s="20">
        <v>70</v>
      </c>
      <c r="M37" s="19">
        <f t="shared" si="4"/>
        <v>4961926.1999999993</v>
      </c>
      <c r="N37" s="20">
        <v>4</v>
      </c>
      <c r="O37" s="20">
        <f>(N37*$D37*$E37*$G37*$H37*$O$14)</f>
        <v>283538.63999999996</v>
      </c>
      <c r="P37" s="20">
        <v>19</v>
      </c>
      <c r="Q37" s="19">
        <f>(P37*$D37*$E37*$G37*$H37*$Q$14)</f>
        <v>1346808.5399999998</v>
      </c>
      <c r="R37" s="20"/>
      <c r="S37" s="19">
        <f t="shared" ref="S37:S41" si="63">(R37/12*7*$D37*$E37*$G37*$H37*$S$14)+(R37/12*5*$D37*$E37*$G37*$H37*$S$15)</f>
        <v>0</v>
      </c>
      <c r="T37" s="20">
        <v>0</v>
      </c>
      <c r="U37" s="19">
        <f>(T37*$D37*$E37*$G37*$H37*$U$14)</f>
        <v>0</v>
      </c>
      <c r="V37" s="20">
        <v>0</v>
      </c>
      <c r="W37" s="19">
        <f>(V37*$D37*$E37*$G37*$H37*$W$14)</f>
        <v>0</v>
      </c>
      <c r="X37" s="20"/>
      <c r="Y37" s="19">
        <f>(X37*$D37*$E37*$G37*$H37*$Y$14)</f>
        <v>0</v>
      </c>
      <c r="Z37" s="20">
        <v>0</v>
      </c>
      <c r="AA37" s="19">
        <f>(Z37*$D37*$E37*$G37*$H37*$AA$14)</f>
        <v>0</v>
      </c>
      <c r="AB37" s="20">
        <v>43</v>
      </c>
      <c r="AC37" s="19">
        <f>(AB37*$D37*$E37*$G37*$H37*$AC$14)</f>
        <v>3048040.3799999994</v>
      </c>
      <c r="AD37" s="20">
        <v>0</v>
      </c>
      <c r="AE37" s="19">
        <f>(AD37*$D37*$E37*$G37*$H37*$AE$14)</f>
        <v>0</v>
      </c>
      <c r="AF37" s="77"/>
      <c r="AG37" s="19">
        <f>(AF37*$D37*$E37*$G37*$H37*$AG$14)</f>
        <v>0</v>
      </c>
      <c r="AH37" s="20">
        <v>10</v>
      </c>
      <c r="AI37" s="19">
        <f>(AH37*$D37*$E37*$G37*$H37*$AI$14)</f>
        <v>708846.6</v>
      </c>
      <c r="AJ37" s="24"/>
      <c r="AK37" s="19">
        <f>(AJ37*$D37*$E37*$G37*$I37*$AK$14)</f>
        <v>0</v>
      </c>
      <c r="AL37" s="20">
        <v>1</v>
      </c>
      <c r="AM37" s="19">
        <f>(AL37*$D37*$E37*$G37*$I37*$AM$14)</f>
        <v>85061.59199999999</v>
      </c>
      <c r="AN37" s="20"/>
      <c r="AO37" s="19">
        <f>(AN37*$D37*$E37*$G37*$H37*$AO$14)</f>
        <v>0</v>
      </c>
      <c r="AP37" s="20">
        <v>1</v>
      </c>
      <c r="AQ37" s="20">
        <f>(AP37*$D37*$E37*$G37*$H37*$AQ$14)</f>
        <v>57996.539999999986</v>
      </c>
      <c r="AR37" s="20">
        <v>130</v>
      </c>
      <c r="AS37" s="20">
        <f>(AR37*$D37*$E37*$G37*$H37*$AS$14)</f>
        <v>9633869.6999999974</v>
      </c>
      <c r="AT37" s="20">
        <v>0</v>
      </c>
      <c r="AU37" s="19">
        <f>(AT37*$D37*$E37*$G37*$H37*$AU$14)</f>
        <v>0</v>
      </c>
      <c r="AV37" s="20">
        <v>0</v>
      </c>
      <c r="AW37" s="19">
        <f>(AV37*$D37*$E37*$G37*$H37*$AW$14)</f>
        <v>0</v>
      </c>
      <c r="AX37" s="20">
        <v>0</v>
      </c>
      <c r="AY37" s="19">
        <f>(AX37*$D37*$E37*$G37*$H37*$AY$14)</f>
        <v>0</v>
      </c>
      <c r="AZ37" s="20"/>
      <c r="BA37" s="19">
        <f>(AZ37*$D37*$E37*$G37*$H37*$BA$14)</f>
        <v>0</v>
      </c>
      <c r="BB37" s="20">
        <v>1</v>
      </c>
      <c r="BC37" s="19">
        <f>(BB37*$D37*$E37*$G37*$H37*$BC$14)</f>
        <v>70884.659999999989</v>
      </c>
      <c r="BD37" s="20">
        <v>5</v>
      </c>
      <c r="BE37" s="19">
        <f>(BD37*$D37*$E37*$G37*$I37*$BE$14)</f>
        <v>386643.59999999992</v>
      </c>
      <c r="BF37" s="20">
        <v>9</v>
      </c>
      <c r="BG37" s="19">
        <f>(BF37*$D37*$E37*$G37*$I37*$BG$14)</f>
        <v>695958.47999999986</v>
      </c>
      <c r="BH37" s="20">
        <v>3</v>
      </c>
      <c r="BI37" s="19">
        <f>(BH37*$D37*$E37*$G37*$I37*$BI$14)</f>
        <v>266784.08399999992</v>
      </c>
      <c r="BJ37" s="20">
        <v>0</v>
      </c>
      <c r="BK37" s="19">
        <f>(BJ37*$D37*$E37*$G37*$I37*$BK$14)</f>
        <v>0</v>
      </c>
      <c r="BL37" s="20">
        <v>1</v>
      </c>
      <c r="BM37" s="19">
        <f>(BL37*$D37*$E37*$G37*$I37*$BM$14)</f>
        <v>85061.59199999999</v>
      </c>
      <c r="BN37" s="26"/>
      <c r="BO37" s="19">
        <f>(BN37*$D37*$E37*$G37*$I37*$BO$14)</f>
        <v>0</v>
      </c>
      <c r="BP37" s="20"/>
      <c r="BQ37" s="19">
        <f>(BP37*$D37*$E37*$G37*$I37*$BQ$14)</f>
        <v>0</v>
      </c>
      <c r="BR37" s="20"/>
      <c r="BS37" s="19">
        <f>(BR37*$D37*$E37*$G37*$I37*$BS$14)</f>
        <v>0</v>
      </c>
      <c r="BT37" s="20">
        <v>1</v>
      </c>
      <c r="BU37" s="19">
        <f>(BT37*$D37*$E37*$G37*$I37*$BU$14)</f>
        <v>96660.89999999998</v>
      </c>
      <c r="BV37" s="20">
        <v>3</v>
      </c>
      <c r="BW37" s="19">
        <f>(BV37*$D37*$E37*$G37*$I37*$BW$14)</f>
        <v>231986.15999999995</v>
      </c>
      <c r="BX37" s="20">
        <v>3</v>
      </c>
      <c r="BY37" s="22">
        <f>(BX37*$D37*$E37*$G37*$I37*$BY$14)</f>
        <v>231986.15999999995</v>
      </c>
      <c r="BZ37" s="20"/>
      <c r="CA37" s="19">
        <f>(BZ37*$D37*$E37*$G37*$H37*$CA$14)</f>
        <v>0</v>
      </c>
      <c r="CB37" s="20"/>
      <c r="CC37" s="19">
        <f>(CB37*$D37*$E37*$G37*$H37*$CC$14)</f>
        <v>0</v>
      </c>
      <c r="CD37" s="20">
        <v>0</v>
      </c>
      <c r="CE37" s="21">
        <f>(CD37*$D37*$E37*$G37*$H37*$CE$14)</f>
        <v>0</v>
      </c>
      <c r="CF37" s="20"/>
      <c r="CG37" s="20">
        <f>(CF37*$D37*$E37*$G37*$H37*$CG$14)</f>
        <v>0</v>
      </c>
      <c r="CH37" s="20"/>
      <c r="CI37" s="19">
        <f>(CH37*$D37*$E37*$G37*$I37*$CI$14)</f>
        <v>0</v>
      </c>
      <c r="CJ37" s="20">
        <v>1</v>
      </c>
      <c r="CK37" s="19">
        <f>(CJ37*$D37*$E37*$G37*$H37*$CK$14)</f>
        <v>45108.419999999984</v>
      </c>
      <c r="CL37" s="20"/>
      <c r="CM37" s="19">
        <f>(CL37*$D37*$E37*$G37*$H37*$CM$14)</f>
        <v>0</v>
      </c>
      <c r="CN37" s="20"/>
      <c r="CO37" s="19">
        <f>(CN37*$D37*$E37*$G37*$H37*$CO$14)</f>
        <v>0</v>
      </c>
      <c r="CP37" s="20"/>
      <c r="CQ37" s="19">
        <f>(CP37*$D37*$E37*$G37*$H37*$CQ$14)</f>
        <v>0</v>
      </c>
      <c r="CR37" s="20">
        <v>3</v>
      </c>
      <c r="CS37" s="19">
        <f>(CR37*$D37*$E37*$G37*$H37*$CS$14)</f>
        <v>218453.63399999993</v>
      </c>
      <c r="CT37" s="20">
        <v>1</v>
      </c>
      <c r="CU37" s="19">
        <f>(CT37*$D37*$E37*$G37*$I37*$CU$14)</f>
        <v>77328.719999999987</v>
      </c>
      <c r="CV37" s="24">
        <v>6</v>
      </c>
      <c r="CW37" s="19">
        <f>(CV37*$D37*$E37*$G37*$I37*$CW$14)</f>
        <v>417575.08799999993</v>
      </c>
      <c r="CX37" s="20"/>
      <c r="CY37" s="19">
        <f>(CX37*$D37*$E37*$G37*$H37*$CY$14)</f>
        <v>0</v>
      </c>
      <c r="CZ37" s="20">
        <v>0</v>
      </c>
      <c r="DA37" s="19">
        <f>(CZ37*$D37*$E37*$G37*$I37*$DA$14)</f>
        <v>0</v>
      </c>
      <c r="DB37" s="20"/>
      <c r="DC37" s="19">
        <f>(DB37*$D37*$E37*$G37*$I37*$DC$14)</f>
        <v>0</v>
      </c>
      <c r="DD37" s="20">
        <v>1</v>
      </c>
      <c r="DE37" s="19">
        <f>(DD37*$D37*$E37*$G37*$I37*$DE$14)</f>
        <v>92794.463999999978</v>
      </c>
      <c r="DF37" s="20">
        <v>3</v>
      </c>
      <c r="DG37" s="19">
        <f>(DF37*$D37*$E37*$G37*$I37*$DG$14)</f>
        <v>262144.36079999991</v>
      </c>
      <c r="DH37" s="20">
        <v>1</v>
      </c>
      <c r="DI37" s="19">
        <f>(DH37*$D37*$E37*$G37*$J37*$DI$14)</f>
        <v>123173.60399999998</v>
      </c>
      <c r="DJ37" s="20"/>
      <c r="DK37" s="19">
        <f>(DJ37*$D37*$E37*$G37*$K37*$DK$14)</f>
        <v>0</v>
      </c>
      <c r="DL37" s="19">
        <f t="shared" si="62"/>
        <v>320</v>
      </c>
      <c r="DM37" s="19">
        <f t="shared" si="62"/>
        <v>23428632.118799996</v>
      </c>
    </row>
    <row r="38" spans="1:117" ht="15.75" customHeight="1" x14ac:dyDescent="0.25">
      <c r="A38" s="123"/>
      <c r="B38" s="81">
        <v>19</v>
      </c>
      <c r="C38" s="13" t="s">
        <v>158</v>
      </c>
      <c r="D38" s="14">
        <v>22900</v>
      </c>
      <c r="E38" s="23">
        <v>0.86</v>
      </c>
      <c r="F38" s="23"/>
      <c r="G38" s="16">
        <v>1</v>
      </c>
      <c r="H38" s="14">
        <v>1.4</v>
      </c>
      <c r="I38" s="14">
        <v>1.68</v>
      </c>
      <c r="J38" s="14">
        <v>2.23</v>
      </c>
      <c r="K38" s="17">
        <v>2.57</v>
      </c>
      <c r="L38" s="20">
        <v>34</v>
      </c>
      <c r="M38" s="19">
        <f t="shared" si="4"/>
        <v>1031177.84</v>
      </c>
      <c r="N38" s="20">
        <v>4</v>
      </c>
      <c r="O38" s="20">
        <f>(N38*$D38*$E38*$G38*$H38*$O$14)</f>
        <v>121315.04000000001</v>
      </c>
      <c r="P38" s="20">
        <v>7</v>
      </c>
      <c r="Q38" s="19">
        <f>(P38*$D38*$E38*$G38*$H38*$Q$14)</f>
        <v>212301.32</v>
      </c>
      <c r="R38" s="20"/>
      <c r="S38" s="19">
        <f t="shared" si="63"/>
        <v>0</v>
      </c>
      <c r="T38" s="20">
        <v>0</v>
      </c>
      <c r="U38" s="19">
        <f>(T38*$D38*$E38*$G38*$H38*$U$14)</f>
        <v>0</v>
      </c>
      <c r="V38" s="20">
        <v>0</v>
      </c>
      <c r="W38" s="19">
        <f>(V38*$D38*$E38*$G38*$H38*$W$14)</f>
        <v>0</v>
      </c>
      <c r="X38" s="20"/>
      <c r="Y38" s="19">
        <f>(X38*$D38*$E38*$G38*$H38*$Y$14)</f>
        <v>0</v>
      </c>
      <c r="Z38" s="20">
        <v>0</v>
      </c>
      <c r="AA38" s="19">
        <f>(Z38*$D38*$E38*$G38*$H38*$AA$14)</f>
        <v>0</v>
      </c>
      <c r="AB38" s="20">
        <v>40</v>
      </c>
      <c r="AC38" s="19">
        <f>(AB38*$D38*$E38*$G38*$H38*$AC$14)</f>
        <v>1213150.4000000001</v>
      </c>
      <c r="AD38" s="20">
        <v>0</v>
      </c>
      <c r="AE38" s="19">
        <f>(AD38*$D38*$E38*$G38*$H38*$AE$14)</f>
        <v>0</v>
      </c>
      <c r="AF38" s="77"/>
      <c r="AG38" s="19">
        <f>(AF38*$D38*$E38*$G38*$H38*$AG$14)</f>
        <v>0</v>
      </c>
      <c r="AH38" s="20">
        <v>27</v>
      </c>
      <c r="AI38" s="19">
        <f>(AH38*$D38*$E38*$G38*$H38*$AI$14)</f>
        <v>818876.52</v>
      </c>
      <c r="AJ38" s="24"/>
      <c r="AK38" s="19">
        <f>(AJ38*$D38*$E38*$G38*$I38*$AK$14)</f>
        <v>0</v>
      </c>
      <c r="AL38" s="20">
        <v>3</v>
      </c>
      <c r="AM38" s="19">
        <f>(AL38*$D38*$E38*$G38*$I38*$AM$14)</f>
        <v>109183.53600000001</v>
      </c>
      <c r="AN38" s="20"/>
      <c r="AO38" s="19">
        <f>(AN38*$D38*$E38*$G38*$H38*$AO$14)</f>
        <v>0</v>
      </c>
      <c r="AP38" s="20"/>
      <c r="AQ38" s="20">
        <f>(AP38*$D38*$E38*$G38*$H38*$AQ$14)</f>
        <v>0</v>
      </c>
      <c r="AR38" s="20">
        <v>50</v>
      </c>
      <c r="AS38" s="20">
        <f>(AR38*$D38*$E38*$G38*$H38*$AS$14)</f>
        <v>1585366.9999999998</v>
      </c>
      <c r="AT38" s="20">
        <v>0</v>
      </c>
      <c r="AU38" s="19">
        <f>(AT38*$D38*$E38*$G38*$H38*$AU$14)</f>
        <v>0</v>
      </c>
      <c r="AV38" s="20">
        <v>0</v>
      </c>
      <c r="AW38" s="19">
        <f>(AV38*$D38*$E38*$G38*$H38*$AW$14)</f>
        <v>0</v>
      </c>
      <c r="AX38" s="20">
        <v>0</v>
      </c>
      <c r="AY38" s="19">
        <f>(AX38*$D38*$E38*$G38*$H38*$AY$14)</f>
        <v>0</v>
      </c>
      <c r="AZ38" s="20">
        <v>1</v>
      </c>
      <c r="BA38" s="19">
        <f>(AZ38*$D38*$E38*$G38*$H38*$BA$14)</f>
        <v>30328.760000000002</v>
      </c>
      <c r="BB38" s="20">
        <v>4</v>
      </c>
      <c r="BC38" s="19">
        <f>(BB38*$D38*$E38*$G38*$H38*$BC$14)</f>
        <v>121315.04000000001</v>
      </c>
      <c r="BD38" s="20">
        <v>12</v>
      </c>
      <c r="BE38" s="19">
        <f>(BD38*$D38*$E38*$G38*$I38*$BE$14)</f>
        <v>397031.04</v>
      </c>
      <c r="BF38" s="20">
        <v>12</v>
      </c>
      <c r="BG38" s="19">
        <f>(BF38*$D38*$E38*$G38*$I38*$BG$14)</f>
        <v>397031.04</v>
      </c>
      <c r="BH38" s="20">
        <v>0</v>
      </c>
      <c r="BI38" s="19">
        <f>(BH38*$D38*$E38*$G38*$I38*$BI$14)</f>
        <v>0</v>
      </c>
      <c r="BJ38" s="20">
        <v>0</v>
      </c>
      <c r="BK38" s="19">
        <f>(BJ38*$D38*$E38*$G38*$I38*$BK$14)</f>
        <v>0</v>
      </c>
      <c r="BL38" s="20">
        <v>16</v>
      </c>
      <c r="BM38" s="19">
        <f>(BL38*$D38*$E38*$G38*$I38*$BM$14)</f>
        <v>582312.19200000004</v>
      </c>
      <c r="BN38" s="26">
        <v>5</v>
      </c>
      <c r="BO38" s="19">
        <f>(BN38*$D38*$E38*$G38*$I38*$BO$14)</f>
        <v>165429.6</v>
      </c>
      <c r="BP38" s="20">
        <v>3</v>
      </c>
      <c r="BQ38" s="19">
        <f>(BP38*$D38*$E38*$G38*$I38*$BQ$14)</f>
        <v>124072.2</v>
      </c>
      <c r="BR38" s="20">
        <v>5</v>
      </c>
      <c r="BS38" s="19">
        <f>(BR38*$D38*$E38*$G38*$I38*$BS$14)</f>
        <v>148886.64000000001</v>
      </c>
      <c r="BT38" s="20">
        <v>13</v>
      </c>
      <c r="BU38" s="19">
        <f>(BT38*$D38*$E38*$G38*$I38*$BU$14)</f>
        <v>537646.19999999995</v>
      </c>
      <c r="BV38" s="20">
        <v>13</v>
      </c>
      <c r="BW38" s="19">
        <f>(BV38*$D38*$E38*$G38*$I38*$BW$14)</f>
        <v>430116.95999999996</v>
      </c>
      <c r="BX38" s="20">
        <v>4</v>
      </c>
      <c r="BY38" s="22">
        <f>(BX38*$D38*$E38*$G38*$I38*$BY$14)</f>
        <v>132343.67999999999</v>
      </c>
      <c r="BZ38" s="20">
        <v>0</v>
      </c>
      <c r="CA38" s="19">
        <f>(BZ38*$D38*$E38*$G38*$H38*$CA$14)</f>
        <v>0</v>
      </c>
      <c r="CB38" s="20">
        <v>260</v>
      </c>
      <c r="CC38" s="19">
        <f>(CB38*$D38*$E38*$G38*$H38*$CC$14)</f>
        <v>8100536.0799999991</v>
      </c>
      <c r="CD38" s="20">
        <v>0</v>
      </c>
      <c r="CE38" s="21">
        <f>(CD38*$D38*$E38*$G38*$H38*$CE$14)</f>
        <v>0</v>
      </c>
      <c r="CF38" s="20"/>
      <c r="CG38" s="20">
        <f>(CF38*$D38*$E38*$G38*$H38*$CG$14)</f>
        <v>0</v>
      </c>
      <c r="CH38" s="20"/>
      <c r="CI38" s="19">
        <f>(CH38*$D38*$E38*$G38*$I38*$CI$14)</f>
        <v>0</v>
      </c>
      <c r="CJ38" s="20">
        <v>1</v>
      </c>
      <c r="CK38" s="19">
        <f>(CJ38*$D38*$E38*$G38*$H38*$CK$14)</f>
        <v>19300.12</v>
      </c>
      <c r="CL38" s="20"/>
      <c r="CM38" s="19">
        <f>(CL38*$D38*$E38*$G38*$H38*$CM$14)</f>
        <v>0</v>
      </c>
      <c r="CN38" s="20">
        <v>9</v>
      </c>
      <c r="CO38" s="19">
        <f>(CN38*$D38*$E38*$G38*$H38*$CO$14)</f>
        <v>173701.08</v>
      </c>
      <c r="CP38" s="20">
        <v>4</v>
      </c>
      <c r="CQ38" s="19">
        <f>(CP38*$D38*$E38*$G38*$H38*$CQ$14)</f>
        <v>124623.63199999998</v>
      </c>
      <c r="CR38" s="20">
        <v>7</v>
      </c>
      <c r="CS38" s="19">
        <f>(CR38*$D38*$E38*$G38*$H38*$CS$14)</f>
        <v>218091.35599999997</v>
      </c>
      <c r="CT38" s="20">
        <v>12</v>
      </c>
      <c r="CU38" s="19">
        <f>(CT38*$D38*$E38*$G38*$I38*$CU$14)</f>
        <v>397031.04</v>
      </c>
      <c r="CV38" s="24">
        <v>3</v>
      </c>
      <c r="CW38" s="19">
        <f>(CV38*$D38*$E38*$G38*$I38*$CW$14)</f>
        <v>89331.983999999997</v>
      </c>
      <c r="CX38" s="20"/>
      <c r="CY38" s="19">
        <f>(CX38*$D38*$E38*$G38*$H38*$CY$14)</f>
        <v>0</v>
      </c>
      <c r="CZ38" s="20">
        <v>0</v>
      </c>
      <c r="DA38" s="19">
        <f>(CZ38*$D38*$E38*$G38*$I38*$DA$14)</f>
        <v>0</v>
      </c>
      <c r="DB38" s="20">
        <v>4</v>
      </c>
      <c r="DC38" s="19">
        <f>(DB38*$D38*$E38*$G38*$I38*$DC$14)</f>
        <v>132343.67999999999</v>
      </c>
      <c r="DD38" s="20"/>
      <c r="DE38" s="19">
        <f>(DD38*$D38*$E38*$G38*$I38*$DE$14)</f>
        <v>0</v>
      </c>
      <c r="DF38" s="20">
        <v>4</v>
      </c>
      <c r="DG38" s="19">
        <f>(DF38*$D38*$E38*$G38*$I38*$DG$14)</f>
        <v>149548.35839999997</v>
      </c>
      <c r="DH38" s="20">
        <v>1</v>
      </c>
      <c r="DI38" s="19">
        <f>(DH38*$D38*$E38*$G38*$J38*$DI$14)</f>
        <v>52701.144</v>
      </c>
      <c r="DJ38" s="20">
        <v>8</v>
      </c>
      <c r="DK38" s="19">
        <f>(DJ38*$D38*$E38*$G38*$K38*$DK$14)</f>
        <v>485890.3679999999</v>
      </c>
      <c r="DL38" s="19">
        <f t="shared" si="62"/>
        <v>566</v>
      </c>
      <c r="DM38" s="19">
        <f t="shared" si="62"/>
        <v>18100983.850399997</v>
      </c>
    </row>
    <row r="39" spans="1:117" ht="15.75" customHeight="1" x14ac:dyDescent="0.25">
      <c r="A39" s="123"/>
      <c r="B39" s="81">
        <v>20</v>
      </c>
      <c r="C39" s="13" t="s">
        <v>159</v>
      </c>
      <c r="D39" s="14">
        <v>22900</v>
      </c>
      <c r="E39" s="23">
        <v>1.21</v>
      </c>
      <c r="F39" s="23"/>
      <c r="G39" s="16">
        <v>1</v>
      </c>
      <c r="H39" s="14">
        <v>1.4</v>
      </c>
      <c r="I39" s="14">
        <v>1.68</v>
      </c>
      <c r="J39" s="14">
        <v>2.23</v>
      </c>
      <c r="K39" s="17">
        <v>2.57</v>
      </c>
      <c r="L39" s="20">
        <v>137</v>
      </c>
      <c r="M39" s="19">
        <f t="shared" si="4"/>
        <v>5846044.8199999994</v>
      </c>
      <c r="N39" s="20">
        <v>4</v>
      </c>
      <c r="O39" s="20">
        <f>(N39*$D39*$E39*$G39*$H39*$O$14)</f>
        <v>170687.44</v>
      </c>
      <c r="P39" s="20">
        <v>4</v>
      </c>
      <c r="Q39" s="19">
        <f>(P39*$D39*$E39*$G39*$H39*$Q$14)</f>
        <v>170687.44</v>
      </c>
      <c r="R39" s="20"/>
      <c r="S39" s="19">
        <f t="shared" si="63"/>
        <v>0</v>
      </c>
      <c r="T39" s="20"/>
      <c r="U39" s="19">
        <f>(T39*$D39*$E39*$G39*$H39*$U$14)</f>
        <v>0</v>
      </c>
      <c r="V39" s="20"/>
      <c r="W39" s="19">
        <f>(V39*$D39*$E39*$G39*$H39*$W$14)</f>
        <v>0</v>
      </c>
      <c r="X39" s="20"/>
      <c r="Y39" s="19">
        <f>(X39*$D39*$E39*$G39*$H39*$Y$14)</f>
        <v>0</v>
      </c>
      <c r="Z39" s="20"/>
      <c r="AA39" s="19">
        <f>(Z39*$D39*$E39*$G39*$H39*$AA$14)</f>
        <v>0</v>
      </c>
      <c r="AB39" s="20">
        <v>20</v>
      </c>
      <c r="AC39" s="19">
        <f>(AB39*$D39*$E39*$G39*$H39*$AC$14)</f>
        <v>853437.20000000007</v>
      </c>
      <c r="AD39" s="20"/>
      <c r="AE39" s="19">
        <f>(AD39*$D39*$E39*$G39*$H39*$AE$14)</f>
        <v>0</v>
      </c>
      <c r="AF39" s="77"/>
      <c r="AG39" s="19">
        <f>(AF39*$D39*$E39*$G39*$H39*$AG$14)</f>
        <v>0</v>
      </c>
      <c r="AH39" s="20">
        <v>40</v>
      </c>
      <c r="AI39" s="19">
        <f>(AH39*$D39*$E39*$G39*$H39*$AI$14)</f>
        <v>1706874.4000000001</v>
      </c>
      <c r="AJ39" s="24"/>
      <c r="AK39" s="19">
        <f>(AJ39*$D39*$E39*$G39*$I39*$AK$14)</f>
        <v>0</v>
      </c>
      <c r="AL39" s="20">
        <v>3</v>
      </c>
      <c r="AM39" s="19">
        <f>(AL39*$D39*$E39*$G39*$I39*$AM$14)</f>
        <v>153618.696</v>
      </c>
      <c r="AN39" s="20"/>
      <c r="AO39" s="19">
        <f>(AN39*$D39*$E39*$G39*$H39*$AO$14)</f>
        <v>0</v>
      </c>
      <c r="AP39" s="20"/>
      <c r="AQ39" s="20">
        <f>(AP39*$D39*$E39*$G39*$H39*$AQ$14)</f>
        <v>0</v>
      </c>
      <c r="AR39" s="20">
        <v>133</v>
      </c>
      <c r="AS39" s="20">
        <f>(AR39*$D39*$E39*$G39*$H39*$AS$14)</f>
        <v>5933328.169999999</v>
      </c>
      <c r="AT39" s="20"/>
      <c r="AU39" s="19">
        <f>(AT39*$D39*$E39*$G39*$H39*$AU$14)</f>
        <v>0</v>
      </c>
      <c r="AV39" s="20"/>
      <c r="AW39" s="19">
        <f>(AV39*$D39*$E39*$G39*$H39*$AW$14)</f>
        <v>0</v>
      </c>
      <c r="AX39" s="20"/>
      <c r="AY39" s="19">
        <f>(AX39*$D39*$E39*$G39*$H39*$AY$14)</f>
        <v>0</v>
      </c>
      <c r="AZ39" s="20">
        <v>9</v>
      </c>
      <c r="BA39" s="19">
        <f>(AZ39*$D39*$E39*$G39*$H39*$BA$14)</f>
        <v>384046.74</v>
      </c>
      <c r="BB39" s="20">
        <v>1</v>
      </c>
      <c r="BC39" s="19">
        <f>(BB39*$D39*$E39*$G39*$H39*$BC$14)</f>
        <v>42671.86</v>
      </c>
      <c r="BD39" s="20">
        <v>51</v>
      </c>
      <c r="BE39" s="19">
        <f>(BD39*$D39*$E39*$G39*$I39*$BE$14)</f>
        <v>2374107.12</v>
      </c>
      <c r="BF39" s="20">
        <v>38</v>
      </c>
      <c r="BG39" s="19">
        <f>(BF39*$D39*$E39*$G39*$I39*$BG$14)</f>
        <v>1768942.5599999998</v>
      </c>
      <c r="BH39" s="20">
        <v>0</v>
      </c>
      <c r="BI39" s="19">
        <f>(BH39*$D39*$E39*$G39*$I39*$BI$14)</f>
        <v>0</v>
      </c>
      <c r="BJ39" s="20"/>
      <c r="BK39" s="19">
        <f>(BJ39*$D39*$E39*$G39*$I39*$BK$14)</f>
        <v>0</v>
      </c>
      <c r="BL39" s="20">
        <v>52</v>
      </c>
      <c r="BM39" s="19">
        <f>(BL39*$D39*$E39*$G39*$I39*$BM$14)</f>
        <v>2662724.0639999998</v>
      </c>
      <c r="BN39" s="26">
        <v>12</v>
      </c>
      <c r="BO39" s="19">
        <f>(BN39*$D39*$E39*$G39*$I39*$BO$14)</f>
        <v>558613.43999999994</v>
      </c>
      <c r="BP39" s="20">
        <v>4</v>
      </c>
      <c r="BQ39" s="19">
        <f>(BP39*$D39*$E39*$G39*$I39*$BQ$14)</f>
        <v>232755.59999999998</v>
      </c>
      <c r="BR39" s="20">
        <v>1</v>
      </c>
      <c r="BS39" s="19">
        <f>(BR39*$D39*$E39*$G39*$I39*$BS$14)</f>
        <v>41896.007999999994</v>
      </c>
      <c r="BT39" s="20">
        <v>48</v>
      </c>
      <c r="BU39" s="19">
        <f>(BT39*$D39*$E39*$G39*$I39*$BU$14)</f>
        <v>2793067.1999999997</v>
      </c>
      <c r="BV39" s="20">
        <v>8</v>
      </c>
      <c r="BW39" s="19">
        <f>(BV39*$D39*$E39*$G39*$I39*$BW$14)</f>
        <v>372408.95999999996</v>
      </c>
      <c r="BX39" s="20">
        <v>23</v>
      </c>
      <c r="BY39" s="22">
        <f>(BX39*$D39*$E39*$G39*$I39*$BY$14)</f>
        <v>1070675.76</v>
      </c>
      <c r="BZ39" s="20"/>
      <c r="CA39" s="19">
        <f>(BZ39*$D39*$E39*$G39*$H39*$CA$14)</f>
        <v>0</v>
      </c>
      <c r="CB39" s="20"/>
      <c r="CC39" s="19">
        <f>(CB39*$D39*$E39*$G39*$H39*$CC$14)</f>
        <v>0</v>
      </c>
      <c r="CD39" s="20"/>
      <c r="CE39" s="21">
        <f>(CD39*$D39*$E39*$G39*$H39*$CE$14)</f>
        <v>0</v>
      </c>
      <c r="CF39" s="20"/>
      <c r="CG39" s="20">
        <f>(CF39*$D39*$E39*$G39*$H39*$CG$14)</f>
        <v>0</v>
      </c>
      <c r="CH39" s="20"/>
      <c r="CI39" s="19">
        <f>(CH39*$D39*$E39*$G39*$I39*$CI$14)</f>
        <v>0</v>
      </c>
      <c r="CJ39" s="20">
        <v>8</v>
      </c>
      <c r="CK39" s="19">
        <f>(CJ39*$D39*$E39*$G39*$H39*$CK$14)</f>
        <v>217238.55999999997</v>
      </c>
      <c r="CL39" s="20">
        <v>3</v>
      </c>
      <c r="CM39" s="19">
        <f>(CL39*$D39*$E39*$G39*$H39*$CM$14)</f>
        <v>81464.459999999992</v>
      </c>
      <c r="CN39" s="20">
        <v>3</v>
      </c>
      <c r="CO39" s="19">
        <f>(CN39*$D39*$E39*$G39*$H39*$CO$14)</f>
        <v>81464.459999999992</v>
      </c>
      <c r="CP39" s="20">
        <v>1</v>
      </c>
      <c r="CQ39" s="19">
        <f>(CP39*$D39*$E39*$G39*$H39*$CQ$14)</f>
        <v>43835.637999999992</v>
      </c>
      <c r="CR39" s="20">
        <v>13</v>
      </c>
      <c r="CS39" s="19">
        <f>(CR39*$D39*$E39*$G39*$H39*$CS$14)</f>
        <v>569863.29399999988</v>
      </c>
      <c r="CT39" s="20">
        <v>19</v>
      </c>
      <c r="CU39" s="19">
        <f>(CT39*$D39*$E39*$G39*$I39*$CU$14)</f>
        <v>884471.27999999991</v>
      </c>
      <c r="CV39" s="24">
        <v>3</v>
      </c>
      <c r="CW39" s="19">
        <f>(CV39*$D39*$E39*$G39*$I39*$CW$14)</f>
        <v>125688.02399999999</v>
      </c>
      <c r="CX39" s="20"/>
      <c r="CY39" s="19">
        <f>(CX39*$D39*$E39*$G39*$H39*$CY$14)</f>
        <v>0</v>
      </c>
      <c r="CZ39" s="20"/>
      <c r="DA39" s="19">
        <f>(CZ39*$D39*$E39*$G39*$I39*$DA$14)</f>
        <v>0</v>
      </c>
      <c r="DB39" s="20">
        <v>4</v>
      </c>
      <c r="DC39" s="19">
        <f>(DB39*$D39*$E39*$G39*$I39*$DC$14)</f>
        <v>186204.47999999998</v>
      </c>
      <c r="DD39" s="20"/>
      <c r="DE39" s="19">
        <f>(DD39*$D39*$E39*$G39*$I39*$DE$14)</f>
        <v>0</v>
      </c>
      <c r="DF39" s="20">
        <v>8</v>
      </c>
      <c r="DG39" s="19">
        <f>(DF39*$D39*$E39*$G39*$I39*$DG$14)</f>
        <v>420822.12479999993</v>
      </c>
      <c r="DH39" s="20"/>
      <c r="DI39" s="19">
        <f>(DH39*$D39*$E39*$G39*$J39*$DI$14)</f>
        <v>0</v>
      </c>
      <c r="DJ39" s="20">
        <v>2</v>
      </c>
      <c r="DK39" s="19">
        <f>(DJ39*$D39*$E39*$G39*$K39*$DK$14)</f>
        <v>170909.11199999996</v>
      </c>
      <c r="DL39" s="19">
        <f t="shared" si="62"/>
        <v>652</v>
      </c>
      <c r="DM39" s="19">
        <f t="shared" si="62"/>
        <v>29918548.910800003</v>
      </c>
    </row>
    <row r="40" spans="1:117" ht="20.25" customHeight="1" x14ac:dyDescent="0.25">
      <c r="A40" s="123"/>
      <c r="B40" s="81">
        <v>21</v>
      </c>
      <c r="C40" s="13" t="s">
        <v>160</v>
      </c>
      <c r="D40" s="14">
        <v>22900</v>
      </c>
      <c r="E40" s="23">
        <v>0.87</v>
      </c>
      <c r="F40" s="23"/>
      <c r="G40" s="16">
        <v>1</v>
      </c>
      <c r="H40" s="14">
        <v>1.4</v>
      </c>
      <c r="I40" s="14">
        <v>1.68</v>
      </c>
      <c r="J40" s="14">
        <v>2.23</v>
      </c>
      <c r="K40" s="17">
        <v>2.57</v>
      </c>
      <c r="L40" s="20">
        <v>442</v>
      </c>
      <c r="M40" s="19">
        <f t="shared" si="4"/>
        <v>13561187.639999999</v>
      </c>
      <c r="N40" s="20">
        <v>30</v>
      </c>
      <c r="O40" s="20">
        <f>(N40*$D40*$E40*$G40*$H40*$O$14)</f>
        <v>920442.60000000009</v>
      </c>
      <c r="P40" s="20">
        <v>1</v>
      </c>
      <c r="Q40" s="19">
        <f>(P40*$D40*$E40*$G40*$H40*$Q$14)</f>
        <v>30681.42</v>
      </c>
      <c r="R40" s="20"/>
      <c r="S40" s="19">
        <f t="shared" si="63"/>
        <v>0</v>
      </c>
      <c r="T40" s="20"/>
      <c r="U40" s="19">
        <f>(T40*$D40*$E40*$G40*$H40*$U$14)</f>
        <v>0</v>
      </c>
      <c r="V40" s="20"/>
      <c r="W40" s="19">
        <f>(V40*$D40*$E40*$G40*$H40*$W$14)</f>
        <v>0</v>
      </c>
      <c r="X40" s="20"/>
      <c r="Y40" s="19">
        <f>(X40*$D40*$E40*$G40*$H40*$Y$14)</f>
        <v>0</v>
      </c>
      <c r="Z40" s="20"/>
      <c r="AA40" s="19">
        <f>(Z40*$D40*$E40*$G40*$H40*$AA$14)</f>
        <v>0</v>
      </c>
      <c r="AB40" s="20">
        <v>103</v>
      </c>
      <c r="AC40" s="19">
        <f>(AB40*$D40*$E40*$G40*$H40*$AC$14)</f>
        <v>3160186.26</v>
      </c>
      <c r="AD40" s="20"/>
      <c r="AE40" s="19">
        <f>(AD40*$D40*$E40*$G40*$H40*$AE$14)</f>
        <v>0</v>
      </c>
      <c r="AF40" s="77"/>
      <c r="AG40" s="19">
        <f>(AF40*$D40*$E40*$G40*$H40*$AG$14)</f>
        <v>0</v>
      </c>
      <c r="AH40" s="20">
        <v>138</v>
      </c>
      <c r="AI40" s="19">
        <f>(AH40*$D40*$E40*$G40*$H40*$AI$14)</f>
        <v>4234035.96</v>
      </c>
      <c r="AJ40" s="24"/>
      <c r="AK40" s="19">
        <f>(AJ40*$D40*$E40*$G40*$I40*$AK$14)</f>
        <v>0</v>
      </c>
      <c r="AL40" s="20">
        <v>19</v>
      </c>
      <c r="AM40" s="19">
        <f>(AL40*$D40*$E40*$G40*$I40*$AM$14)</f>
        <v>699536.37600000005</v>
      </c>
      <c r="AN40" s="20"/>
      <c r="AO40" s="19">
        <f>(AN40*$D40*$E40*$G40*$H40*$AO$14)</f>
        <v>0</v>
      </c>
      <c r="AP40" s="20">
        <v>5</v>
      </c>
      <c r="AQ40" s="20">
        <f>(AP40*$D40*$E40*$G40*$H40*$AQ$14)</f>
        <v>125514.90000000001</v>
      </c>
      <c r="AR40" s="20">
        <v>412</v>
      </c>
      <c r="AS40" s="20">
        <f>(AR40*$D40*$E40*$G40*$H40*$AS$14)</f>
        <v>13215324.359999998</v>
      </c>
      <c r="AT40" s="20"/>
      <c r="AU40" s="19">
        <f>(AT40*$D40*$E40*$G40*$H40*$AU$14)</f>
        <v>0</v>
      </c>
      <c r="AV40" s="20"/>
      <c r="AW40" s="19">
        <f>(AV40*$D40*$E40*$G40*$H40*$AW$14)</f>
        <v>0</v>
      </c>
      <c r="AX40" s="20"/>
      <c r="AY40" s="19">
        <f>(AX40*$D40*$E40*$G40*$H40*$AY$14)</f>
        <v>0</v>
      </c>
      <c r="AZ40" s="20">
        <v>60</v>
      </c>
      <c r="BA40" s="19">
        <f>(AZ40*$D40*$E40*$G40*$H40*$BA$14)</f>
        <v>1840885.2000000002</v>
      </c>
      <c r="BB40" s="20">
        <v>48</v>
      </c>
      <c r="BC40" s="19">
        <f>(BB40*$D40*$E40*$G40*$H40*$BC$14)</f>
        <v>1472708.16</v>
      </c>
      <c r="BD40" s="20">
        <v>310</v>
      </c>
      <c r="BE40" s="19">
        <f>(BD40*$D40*$E40*$G40*$I40*$BE$14)</f>
        <v>10375898.4</v>
      </c>
      <c r="BF40" s="20">
        <v>385</v>
      </c>
      <c r="BG40" s="19">
        <f>(BF40*$D40*$E40*$G40*$I40*$BG$14)</f>
        <v>12886196.4</v>
      </c>
      <c r="BH40" s="20"/>
      <c r="BI40" s="19">
        <f>(BH40*$D40*$E40*$G40*$I40*$BI$14)</f>
        <v>0</v>
      </c>
      <c r="BJ40" s="20"/>
      <c r="BK40" s="19">
        <f>(BJ40*$D40*$E40*$G40*$I40*$BK$14)</f>
        <v>0</v>
      </c>
      <c r="BL40" s="20">
        <v>72</v>
      </c>
      <c r="BM40" s="19">
        <f>(BL40*$D40*$E40*$G40*$I40*$BM$14)</f>
        <v>2650874.6880000001</v>
      </c>
      <c r="BN40" s="26">
        <v>60</v>
      </c>
      <c r="BO40" s="19">
        <f>(BN40*$D40*$E40*$G40*$I40*$BO$14)</f>
        <v>2008238.4</v>
      </c>
      <c r="BP40" s="20">
        <v>80</v>
      </c>
      <c r="BQ40" s="19">
        <f>(BP40*$D40*$E40*$G40*$I40*$BQ$14)</f>
        <v>3347063.9999999995</v>
      </c>
      <c r="BR40" s="20">
        <v>88</v>
      </c>
      <c r="BS40" s="19">
        <f>(BR40*$D40*$E40*$G40*$I40*$BS$14)</f>
        <v>2650874.6880000001</v>
      </c>
      <c r="BT40" s="20">
        <v>67</v>
      </c>
      <c r="BU40" s="19">
        <f>(BT40*$D40*$E40*$G40*$I40*$BU$14)</f>
        <v>2803166.0999999996</v>
      </c>
      <c r="BV40" s="20">
        <v>97</v>
      </c>
      <c r="BW40" s="19">
        <f>(BV40*$D40*$E40*$G40*$I40*$BW$14)</f>
        <v>3246652.08</v>
      </c>
      <c r="BX40" s="20">
        <v>20</v>
      </c>
      <c r="BY40" s="22">
        <f>(BX40*$D40*$E40*$G40*$I40*$BY$14)</f>
        <v>669412.79999999993</v>
      </c>
      <c r="BZ40" s="20"/>
      <c r="CA40" s="19">
        <f>(BZ40*$D40*$E40*$G40*$H40*$CA$14)</f>
        <v>0</v>
      </c>
      <c r="CB40" s="20"/>
      <c r="CC40" s="19">
        <f>(CB40*$D40*$E40*$G40*$H40*$CC$14)</f>
        <v>0</v>
      </c>
      <c r="CD40" s="20"/>
      <c r="CE40" s="21">
        <f>(CD40*$D40*$E40*$G40*$H40*$CE$14)</f>
        <v>0</v>
      </c>
      <c r="CF40" s="20"/>
      <c r="CG40" s="20">
        <f>(CF40*$D40*$E40*$G40*$H40*$CG$14)</f>
        <v>0</v>
      </c>
      <c r="CH40" s="20"/>
      <c r="CI40" s="19">
        <f>(CH40*$D40*$E40*$G40*$I40*$CI$14)</f>
        <v>0</v>
      </c>
      <c r="CJ40" s="20">
        <v>9</v>
      </c>
      <c r="CK40" s="19">
        <f>(CJ40*$D40*$E40*$G40*$H40*$CK$14)</f>
        <v>175720.86</v>
      </c>
      <c r="CL40" s="20">
        <v>8</v>
      </c>
      <c r="CM40" s="19">
        <f>(CL40*$D40*$E40*$G40*$H40*$CM$14)</f>
        <v>156196.31999999998</v>
      </c>
      <c r="CN40" s="20">
        <v>30</v>
      </c>
      <c r="CO40" s="19">
        <f>(CN40*$D40*$E40*$G40*$H40*$CO$14)</f>
        <v>585736.19999999995</v>
      </c>
      <c r="CP40" s="20">
        <v>60</v>
      </c>
      <c r="CQ40" s="19">
        <f>(CP40*$D40*$E40*$G40*$H40*$CQ$14)</f>
        <v>1891091.16</v>
      </c>
      <c r="CR40" s="20">
        <v>56</v>
      </c>
      <c r="CS40" s="19">
        <f>(CR40*$D40*$E40*$G40*$H40*$CS$14)</f>
        <v>1765018.4159999997</v>
      </c>
      <c r="CT40" s="20">
        <v>44</v>
      </c>
      <c r="CU40" s="19">
        <f>(CT40*$D40*$E40*$G40*$I40*$CU$14)</f>
        <v>1472708.16</v>
      </c>
      <c r="CV40" s="24">
        <v>72</v>
      </c>
      <c r="CW40" s="19">
        <f>(CV40*$D40*$E40*$G40*$I40*$CW$14)</f>
        <v>2168897.4720000001</v>
      </c>
      <c r="CX40" s="20"/>
      <c r="CY40" s="19">
        <f>(CX40*$D40*$E40*$G40*$H40*$CY$14)</f>
        <v>0</v>
      </c>
      <c r="CZ40" s="20">
        <v>5</v>
      </c>
      <c r="DA40" s="19">
        <f>(CZ40*$D40*$E40*$G40*$I40*$DA$14)</f>
        <v>150617.87999999998</v>
      </c>
      <c r="DB40" s="20">
        <v>19</v>
      </c>
      <c r="DC40" s="19">
        <f>(DB40*$D40*$E40*$G40*$I40*$DC$14)</f>
        <v>635942.16</v>
      </c>
      <c r="DD40" s="20">
        <v>25</v>
      </c>
      <c r="DE40" s="19">
        <f>(DD40*$D40*$E40*$G40*$I40*$DE$14)</f>
        <v>1004119.2</v>
      </c>
      <c r="DF40" s="20">
        <v>53</v>
      </c>
      <c r="DG40" s="19">
        <f>(DF40*$D40*$E40*$G40*$I40*$DG$14)</f>
        <v>2004556.6295999996</v>
      </c>
      <c r="DH40" s="20">
        <v>24</v>
      </c>
      <c r="DI40" s="19">
        <f>(DH40*$D40*$E40*$G40*$J40*$DI$14)</f>
        <v>1279534.7519999999</v>
      </c>
      <c r="DJ40" s="20">
        <v>14</v>
      </c>
      <c r="DK40" s="19">
        <f>(DJ40*$D40*$E40*$G40*$K40*$DK$14)</f>
        <v>860195.44799999986</v>
      </c>
      <c r="DL40" s="19">
        <f t="shared" si="62"/>
        <v>2856</v>
      </c>
      <c r="DM40" s="19">
        <f t="shared" si="62"/>
        <v>94049215.089599967</v>
      </c>
    </row>
    <row r="41" spans="1:117" ht="31.5" customHeight="1" x14ac:dyDescent="0.25">
      <c r="A41" s="123"/>
      <c r="B41" s="81">
        <v>22</v>
      </c>
      <c r="C41" s="13" t="s">
        <v>161</v>
      </c>
      <c r="D41" s="14">
        <v>22900</v>
      </c>
      <c r="E41" s="27">
        <v>4.1900000000000004</v>
      </c>
      <c r="F41" s="27"/>
      <c r="G41" s="16">
        <v>1</v>
      </c>
      <c r="H41" s="14">
        <v>1.4</v>
      </c>
      <c r="I41" s="14">
        <v>1.68</v>
      </c>
      <c r="J41" s="14">
        <v>2.23</v>
      </c>
      <c r="K41" s="17">
        <v>2.57</v>
      </c>
      <c r="L41" s="20">
        <v>64</v>
      </c>
      <c r="M41" s="19">
        <f>(L41*$D41*$E41*$G41*$H41*$M$14)</f>
        <v>9456930.5600000024</v>
      </c>
      <c r="N41" s="20">
        <v>10</v>
      </c>
      <c r="O41" s="20">
        <f>(N41*$D41*$E41*$G41*$H41*$O$14)</f>
        <v>1477645.4000000001</v>
      </c>
      <c r="P41" s="20">
        <v>6</v>
      </c>
      <c r="Q41" s="19">
        <f>(P41*$D41*$E41*$G41*$H41*$Q$14)</f>
        <v>886587.24</v>
      </c>
      <c r="R41" s="20"/>
      <c r="S41" s="19">
        <f t="shared" si="63"/>
        <v>0</v>
      </c>
      <c r="T41" s="20"/>
      <c r="U41" s="19">
        <f>(T41*$D41*$E41*$G41*$H41*$U$14)</f>
        <v>0</v>
      </c>
      <c r="V41" s="20"/>
      <c r="W41" s="19">
        <f>(V41*$D41*$E41*$G41*$H41*$W$14)</f>
        <v>0</v>
      </c>
      <c r="X41" s="20"/>
      <c r="Y41" s="19">
        <f>(X41*$D41*$E41*$G41*$H41*$Y$14)</f>
        <v>0</v>
      </c>
      <c r="Z41" s="20"/>
      <c r="AA41" s="19">
        <f>(Z41*$D41*$E41*$G41*$H41*$AA$14)</f>
        <v>0</v>
      </c>
      <c r="AB41" s="20"/>
      <c r="AC41" s="19">
        <f>(AB41*$D41*$E41*$G41*$H41*$AC$14)</f>
        <v>0</v>
      </c>
      <c r="AD41" s="20"/>
      <c r="AE41" s="19">
        <f>(AD41*$D41*$E41*$G41*$H41*$AE$14)</f>
        <v>0</v>
      </c>
      <c r="AF41" s="77"/>
      <c r="AG41" s="19">
        <f>(AF41*$D41*$E41*$G41*$H41*$AG$14)</f>
        <v>0</v>
      </c>
      <c r="AH41" s="20">
        <v>20</v>
      </c>
      <c r="AI41" s="19">
        <f>(AH41*$D41*$E41*$G41*$H41*$AI$14)</f>
        <v>2955290.8000000003</v>
      </c>
      <c r="AJ41" s="24"/>
      <c r="AK41" s="19">
        <f>(AJ41*$D41*$E41*$G41*$I41*$AK$14)</f>
        <v>0</v>
      </c>
      <c r="AL41" s="20"/>
      <c r="AM41" s="19">
        <f>(AL41*$D41*$E41*$G41*$I41*$AM$14)</f>
        <v>0</v>
      </c>
      <c r="AN41" s="20"/>
      <c r="AO41" s="19">
        <f>(AN41*$D41*$E41*$G41*$H41*$AO$14)</f>
        <v>0</v>
      </c>
      <c r="AP41" s="20"/>
      <c r="AQ41" s="20">
        <f>(AP41*$D41*$E41*$G41*$H41*$AQ$14)</f>
        <v>0</v>
      </c>
      <c r="AR41" s="20">
        <f>50-50</f>
        <v>0</v>
      </c>
      <c r="AS41" s="20">
        <f>(AR41*$D41*$E41*$G41*$H41*$AS$14)</f>
        <v>0</v>
      </c>
      <c r="AT41" s="20"/>
      <c r="AU41" s="19">
        <f>(AT41*$D41*$E41*$G41*$H41*$AU$14)</f>
        <v>0</v>
      </c>
      <c r="AV41" s="20"/>
      <c r="AW41" s="19">
        <f>(AV41*$D41*$E41*$G41*$H41*$AW$14)</f>
        <v>0</v>
      </c>
      <c r="AX41" s="20"/>
      <c r="AY41" s="19">
        <f>(AX41*$D41*$E41*$G41*$H41*$AY$14)</f>
        <v>0</v>
      </c>
      <c r="AZ41" s="20"/>
      <c r="BA41" s="19">
        <f>(AZ41*$D41*$E41*$G41*$H41*$BA$14)</f>
        <v>0</v>
      </c>
      <c r="BB41" s="20"/>
      <c r="BC41" s="19">
        <f>(BB41*$D41*$E41*$G41*$H41*$BC$14)</f>
        <v>0</v>
      </c>
      <c r="BD41" s="20">
        <v>10</v>
      </c>
      <c r="BE41" s="19">
        <f>(BD41*$D41*$E41*$G41*$I41*$BE$14)</f>
        <v>1611976.8</v>
      </c>
      <c r="BF41" s="20"/>
      <c r="BG41" s="19">
        <f>(BF41*$D41*$E41*$G41*$I41*$BG$14)</f>
        <v>0</v>
      </c>
      <c r="BH41" s="20"/>
      <c r="BI41" s="19">
        <f>(BH41*$D41*$E41*$G41*$I41*$BI$14)</f>
        <v>0</v>
      </c>
      <c r="BJ41" s="20"/>
      <c r="BK41" s="19">
        <f>(BJ41*$D41*$E41*$G41*$I41*$BK$14)</f>
        <v>0</v>
      </c>
      <c r="BL41" s="20">
        <f>7-4</f>
        <v>3</v>
      </c>
      <c r="BM41" s="19">
        <f>(BL41*$D41*$E41*$G41*$I41*$BM$14)</f>
        <v>531952.34400000004</v>
      </c>
      <c r="BN41" s="26"/>
      <c r="BO41" s="19">
        <f>(BN41*$D41*$E41*$G41*$I41*$BO$14)</f>
        <v>0</v>
      </c>
      <c r="BP41" s="20"/>
      <c r="BQ41" s="19">
        <f>(BP41*$D41*$E41*$G41*$I41*$BQ$14)</f>
        <v>0</v>
      </c>
      <c r="BR41" s="20"/>
      <c r="BS41" s="19">
        <f>(BR41*$D41*$E41*$G41*$I41*$BS$14)</f>
        <v>0</v>
      </c>
      <c r="BT41" s="20"/>
      <c r="BU41" s="19">
        <f>(BT41*$D41*$E41*$G41*$I41*$BU$14)</f>
        <v>0</v>
      </c>
      <c r="BV41" s="20">
        <v>10</v>
      </c>
      <c r="BW41" s="19">
        <f>(BV41*$D41*$E41*$G41*$I41*$BW$14)</f>
        <v>1611976.8</v>
      </c>
      <c r="BX41" s="20">
        <v>15</v>
      </c>
      <c r="BY41" s="22">
        <f>(BX41*$D41*$E41*$G41*$I41*$BY$14)</f>
        <v>2417965.2000000002</v>
      </c>
      <c r="BZ41" s="20"/>
      <c r="CA41" s="19">
        <f>(BZ41*$D41*$E41*$G41*$H41*$CA$14)</f>
        <v>0</v>
      </c>
      <c r="CB41" s="20"/>
      <c r="CC41" s="19">
        <f>(CB41*$D41*$E41*$G41*$H41*$CC$14)</f>
        <v>0</v>
      </c>
      <c r="CD41" s="20"/>
      <c r="CE41" s="21">
        <f>(CD41*$D41*$E41*$G41*$H41*$CE$14)</f>
        <v>0</v>
      </c>
      <c r="CF41" s="20"/>
      <c r="CG41" s="20">
        <f>(CF41*$D41*$E41*$G41*$H41*$CG$14)</f>
        <v>0</v>
      </c>
      <c r="CH41" s="20"/>
      <c r="CI41" s="19">
        <f>(CH41*$D41*$E41*$G41*$I41*$CI$14)</f>
        <v>0</v>
      </c>
      <c r="CJ41" s="20"/>
      <c r="CK41" s="19">
        <f>(CJ41*$D41*$E41*$G41*$H41*$CK$14)</f>
        <v>0</v>
      </c>
      <c r="CL41" s="20"/>
      <c r="CM41" s="19">
        <f>(CL41*$D41*$E41*$G41*$H41*$CM$14)</f>
        <v>0</v>
      </c>
      <c r="CN41" s="20"/>
      <c r="CO41" s="19">
        <f>(CN41*$D41*$E41*$G41*$H41*$CO$14)</f>
        <v>0</v>
      </c>
      <c r="CP41" s="20"/>
      <c r="CQ41" s="19">
        <f>(CP41*$D41*$E41*$G41*$H41*$CQ$14)</f>
        <v>0</v>
      </c>
      <c r="CR41" s="20"/>
      <c r="CS41" s="19">
        <f>(CR41*$D41*$E41*$G41*$H41*$CS$14)</f>
        <v>0</v>
      </c>
      <c r="CT41" s="20"/>
      <c r="CU41" s="19">
        <f>(CT41*$D41*$E41*$G41*$I41*$CU$14)</f>
        <v>0</v>
      </c>
      <c r="CV41" s="24"/>
      <c r="CW41" s="19">
        <f>(CV41*$D41*$E41*$G41*$I41*$CW$14)</f>
        <v>0</v>
      </c>
      <c r="CX41" s="20"/>
      <c r="CY41" s="19">
        <f>(CX41*$D41*$E41*$G41*$H41*$CY$14)</f>
        <v>0</v>
      </c>
      <c r="CZ41" s="20"/>
      <c r="DA41" s="19">
        <f>(CZ41*$D41*$E41*$G41*$I41*$DA$14)</f>
        <v>0</v>
      </c>
      <c r="DB41" s="20"/>
      <c r="DC41" s="19">
        <f>(DB41*$D41*$E41*$G41*$I41*$DC$14)</f>
        <v>0</v>
      </c>
      <c r="DD41" s="20"/>
      <c r="DE41" s="19">
        <f>(DD41*$D41*$E41*$G41*$I41*$DE$14)</f>
        <v>0</v>
      </c>
      <c r="DF41" s="20"/>
      <c r="DG41" s="19">
        <f>(DF41*$D41*$E41*$G41*$I41*$DG$14)</f>
        <v>0</v>
      </c>
      <c r="DH41" s="20"/>
      <c r="DI41" s="19">
        <f>(DH41*$D41*$E41*$G41*$J41*$DI$14)</f>
        <v>0</v>
      </c>
      <c r="DJ41" s="20"/>
      <c r="DK41" s="19">
        <f>(DJ41*$D41*$E41*$G41*$K41*$DK$14)</f>
        <v>0</v>
      </c>
      <c r="DL41" s="19">
        <f t="shared" si="62"/>
        <v>138</v>
      </c>
      <c r="DM41" s="19">
        <f t="shared" si="62"/>
        <v>20950325.144000005</v>
      </c>
    </row>
    <row r="42" spans="1:117" ht="15.75" customHeight="1" x14ac:dyDescent="0.25">
      <c r="A42" s="124">
        <v>5</v>
      </c>
      <c r="B42" s="126"/>
      <c r="C42" s="56" t="s">
        <v>162</v>
      </c>
      <c r="D42" s="62">
        <v>22900</v>
      </c>
      <c r="E42" s="65">
        <v>1.8</v>
      </c>
      <c r="F42" s="164"/>
      <c r="G42" s="63">
        <v>1</v>
      </c>
      <c r="H42" s="62">
        <v>1.4</v>
      </c>
      <c r="I42" s="62">
        <v>1.68</v>
      </c>
      <c r="J42" s="62">
        <v>2.23</v>
      </c>
      <c r="K42" s="64">
        <v>2.57</v>
      </c>
      <c r="L42" s="12">
        <f>SUM(L43:L47)</f>
        <v>61</v>
      </c>
      <c r="M42" s="12">
        <f t="shared" ref="M42:BX42" si="64">SUM(M43:M47)</f>
        <v>7312052.4399999995</v>
      </c>
      <c r="N42" s="61">
        <f t="shared" si="64"/>
        <v>0</v>
      </c>
      <c r="O42" s="61">
        <f t="shared" si="64"/>
        <v>0</v>
      </c>
      <c r="P42" s="12">
        <f t="shared" si="64"/>
        <v>74</v>
      </c>
      <c r="Q42" s="12">
        <f t="shared" si="64"/>
        <v>9495017.8399999999</v>
      </c>
      <c r="R42" s="61">
        <f t="shared" si="64"/>
        <v>0</v>
      </c>
      <c r="S42" s="61">
        <f t="shared" si="64"/>
        <v>0</v>
      </c>
      <c r="T42" s="12">
        <f t="shared" si="64"/>
        <v>0</v>
      </c>
      <c r="U42" s="12">
        <f t="shared" si="64"/>
        <v>0</v>
      </c>
      <c r="V42" s="12">
        <f t="shared" si="64"/>
        <v>0</v>
      </c>
      <c r="W42" s="12">
        <f t="shared" si="64"/>
        <v>0</v>
      </c>
      <c r="X42" s="12">
        <f t="shared" si="64"/>
        <v>0</v>
      </c>
      <c r="Y42" s="12">
        <f t="shared" si="64"/>
        <v>0</v>
      </c>
      <c r="Z42" s="12">
        <f t="shared" si="64"/>
        <v>0</v>
      </c>
      <c r="AA42" s="12">
        <f t="shared" si="64"/>
        <v>0</v>
      </c>
      <c r="AB42" s="12">
        <f t="shared" si="64"/>
        <v>123</v>
      </c>
      <c r="AC42" s="12">
        <f t="shared" si="64"/>
        <v>5137198.2200000007</v>
      </c>
      <c r="AD42" s="12">
        <f t="shared" si="64"/>
        <v>0</v>
      </c>
      <c r="AE42" s="12">
        <f t="shared" si="64"/>
        <v>0</v>
      </c>
      <c r="AF42" s="12">
        <f t="shared" si="64"/>
        <v>0</v>
      </c>
      <c r="AG42" s="12">
        <f t="shared" si="64"/>
        <v>0</v>
      </c>
      <c r="AH42" s="12">
        <f t="shared" si="64"/>
        <v>91</v>
      </c>
      <c r="AI42" s="12">
        <f t="shared" si="64"/>
        <v>3386946.64</v>
      </c>
      <c r="AJ42" s="12">
        <f t="shared" si="64"/>
        <v>0</v>
      </c>
      <c r="AK42" s="12">
        <f t="shared" si="64"/>
        <v>0</v>
      </c>
      <c r="AL42" s="12">
        <f t="shared" si="64"/>
        <v>11</v>
      </c>
      <c r="AM42" s="12">
        <f t="shared" si="64"/>
        <v>437580.52799999999</v>
      </c>
      <c r="AN42" s="61">
        <v>0</v>
      </c>
      <c r="AO42" s="61">
        <f t="shared" si="64"/>
        <v>0</v>
      </c>
      <c r="AP42" s="61">
        <f t="shared" si="64"/>
        <v>0</v>
      </c>
      <c r="AQ42" s="61">
        <f t="shared" si="64"/>
        <v>0</v>
      </c>
      <c r="AR42" s="61">
        <f t="shared" si="64"/>
        <v>163</v>
      </c>
      <c r="AS42" s="61">
        <f t="shared" si="64"/>
        <v>6306073.7599999998</v>
      </c>
      <c r="AT42" s="12">
        <f t="shared" si="64"/>
        <v>0</v>
      </c>
      <c r="AU42" s="12">
        <f t="shared" si="64"/>
        <v>0</v>
      </c>
      <c r="AV42" s="12">
        <f t="shared" si="64"/>
        <v>0</v>
      </c>
      <c r="AW42" s="12">
        <f t="shared" si="64"/>
        <v>0</v>
      </c>
      <c r="AX42" s="12">
        <f t="shared" si="64"/>
        <v>0</v>
      </c>
      <c r="AY42" s="12">
        <f t="shared" si="64"/>
        <v>0</v>
      </c>
      <c r="AZ42" s="12">
        <f t="shared" si="64"/>
        <v>11</v>
      </c>
      <c r="BA42" s="12">
        <f t="shared" si="64"/>
        <v>364650.44</v>
      </c>
      <c r="BB42" s="12">
        <f t="shared" si="64"/>
        <v>12</v>
      </c>
      <c r="BC42" s="12">
        <f t="shared" si="64"/>
        <v>397800.48</v>
      </c>
      <c r="BD42" s="12">
        <f t="shared" si="64"/>
        <v>57</v>
      </c>
      <c r="BE42" s="12">
        <f t="shared" si="64"/>
        <v>3710624.4</v>
      </c>
      <c r="BF42" s="61">
        <v>119</v>
      </c>
      <c r="BG42" s="61">
        <f t="shared" si="64"/>
        <v>5416472.8799999999</v>
      </c>
      <c r="BH42" s="61">
        <f t="shared" si="64"/>
        <v>48</v>
      </c>
      <c r="BI42" s="61">
        <f t="shared" si="64"/>
        <v>4185811.3079999993</v>
      </c>
      <c r="BJ42" s="12">
        <f t="shared" si="64"/>
        <v>0</v>
      </c>
      <c r="BK42" s="12">
        <f t="shared" si="64"/>
        <v>0</v>
      </c>
      <c r="BL42" s="61">
        <f t="shared" si="64"/>
        <v>53</v>
      </c>
      <c r="BM42" s="61">
        <f t="shared" si="64"/>
        <v>2880667.9440000001</v>
      </c>
      <c r="BN42" s="12">
        <f t="shared" si="64"/>
        <v>8</v>
      </c>
      <c r="BO42" s="12">
        <f t="shared" si="64"/>
        <v>457816.79999999993</v>
      </c>
      <c r="BP42" s="12">
        <f t="shared" si="64"/>
        <v>12</v>
      </c>
      <c r="BQ42" s="12">
        <f t="shared" si="64"/>
        <v>963723.6</v>
      </c>
      <c r="BR42" s="12">
        <f t="shared" si="64"/>
        <v>4</v>
      </c>
      <c r="BS42" s="12">
        <f t="shared" si="64"/>
        <v>253453.53599999999</v>
      </c>
      <c r="BT42" s="12">
        <f t="shared" si="64"/>
        <v>24</v>
      </c>
      <c r="BU42" s="12">
        <f t="shared" si="64"/>
        <v>2283313.2000000002</v>
      </c>
      <c r="BV42" s="12">
        <f t="shared" si="64"/>
        <v>36</v>
      </c>
      <c r="BW42" s="12">
        <f t="shared" si="64"/>
        <v>1986694.08</v>
      </c>
      <c r="BX42" s="12">
        <f t="shared" si="64"/>
        <v>18</v>
      </c>
      <c r="BY42" s="12">
        <f t="shared" ref="BY42:DM42" si="65">SUM(BY43:BY47)</f>
        <v>787906.55999999994</v>
      </c>
      <c r="BZ42" s="12">
        <f t="shared" si="65"/>
        <v>0</v>
      </c>
      <c r="CA42" s="12">
        <f t="shared" si="65"/>
        <v>0</v>
      </c>
      <c r="CB42" s="12">
        <f t="shared" si="65"/>
        <v>5</v>
      </c>
      <c r="CC42" s="12">
        <f t="shared" si="65"/>
        <v>428212.5959999999</v>
      </c>
      <c r="CD42" s="12">
        <f t="shared" si="65"/>
        <v>0</v>
      </c>
      <c r="CE42" s="163">
        <f t="shared" si="65"/>
        <v>0</v>
      </c>
      <c r="CF42" s="61">
        <f t="shared" si="65"/>
        <v>0</v>
      </c>
      <c r="CG42" s="61">
        <f t="shared" si="65"/>
        <v>0</v>
      </c>
      <c r="CH42" s="28">
        <f t="shared" si="65"/>
        <v>0</v>
      </c>
      <c r="CI42" s="28">
        <f t="shared" si="65"/>
        <v>0</v>
      </c>
      <c r="CJ42" s="28">
        <f t="shared" si="65"/>
        <v>5</v>
      </c>
      <c r="CK42" s="28">
        <f t="shared" si="65"/>
        <v>105477.4</v>
      </c>
      <c r="CL42" s="28">
        <f t="shared" si="65"/>
        <v>0</v>
      </c>
      <c r="CM42" s="28">
        <f t="shared" si="65"/>
        <v>0</v>
      </c>
      <c r="CN42" s="28">
        <f t="shared" si="65"/>
        <v>3</v>
      </c>
      <c r="CO42" s="28">
        <f t="shared" si="65"/>
        <v>63286.439999999981</v>
      </c>
      <c r="CP42" s="28">
        <f t="shared" si="65"/>
        <v>4</v>
      </c>
      <c r="CQ42" s="28">
        <f t="shared" si="65"/>
        <v>136216.52799999999</v>
      </c>
      <c r="CR42" s="28">
        <f t="shared" si="65"/>
        <v>32</v>
      </c>
      <c r="CS42" s="28">
        <f t="shared" si="65"/>
        <v>2081649.3879999998</v>
      </c>
      <c r="CT42" s="28">
        <f t="shared" si="65"/>
        <v>15</v>
      </c>
      <c r="CU42" s="28">
        <f t="shared" si="65"/>
        <v>542455.19999999995</v>
      </c>
      <c r="CV42" s="28">
        <f t="shared" si="65"/>
        <v>16</v>
      </c>
      <c r="CW42" s="28">
        <f t="shared" si="65"/>
        <v>767285.56799999997</v>
      </c>
      <c r="CX42" s="28">
        <f t="shared" si="65"/>
        <v>0</v>
      </c>
      <c r="CY42" s="28">
        <f t="shared" si="65"/>
        <v>0</v>
      </c>
      <c r="CZ42" s="28">
        <f t="shared" si="65"/>
        <v>0</v>
      </c>
      <c r="DA42" s="28">
        <f t="shared" si="65"/>
        <v>0</v>
      </c>
      <c r="DB42" s="28">
        <f t="shared" si="65"/>
        <v>13</v>
      </c>
      <c r="DC42" s="28">
        <f t="shared" si="65"/>
        <v>470127.83999999997</v>
      </c>
      <c r="DD42" s="28">
        <f t="shared" si="65"/>
        <v>0</v>
      </c>
      <c r="DE42" s="28">
        <f t="shared" si="65"/>
        <v>0</v>
      </c>
      <c r="DF42" s="28">
        <f t="shared" si="65"/>
        <v>29</v>
      </c>
      <c r="DG42" s="28">
        <f t="shared" si="65"/>
        <v>1185083.7935999997</v>
      </c>
      <c r="DH42" s="28">
        <v>0</v>
      </c>
      <c r="DI42" s="28">
        <f t="shared" si="65"/>
        <v>0</v>
      </c>
      <c r="DJ42" s="28">
        <f t="shared" si="65"/>
        <v>12</v>
      </c>
      <c r="DK42" s="28">
        <f t="shared" si="65"/>
        <v>796634.20799999975</v>
      </c>
      <c r="DL42" s="28">
        <f t="shared" si="65"/>
        <v>1059</v>
      </c>
      <c r="DM42" s="28">
        <f t="shared" si="65"/>
        <v>62340233.617600009</v>
      </c>
    </row>
    <row r="43" spans="1:117" ht="15.75" customHeight="1" x14ac:dyDescent="0.25">
      <c r="A43" s="123"/>
      <c r="B43" s="81">
        <v>23</v>
      </c>
      <c r="C43" s="13" t="s">
        <v>163</v>
      </c>
      <c r="D43" s="14">
        <v>22900</v>
      </c>
      <c r="E43" s="23">
        <v>0.94</v>
      </c>
      <c r="F43" s="23"/>
      <c r="G43" s="16">
        <v>1</v>
      </c>
      <c r="H43" s="14">
        <v>1.4</v>
      </c>
      <c r="I43" s="14">
        <v>1.68</v>
      </c>
      <c r="J43" s="14">
        <v>2.23</v>
      </c>
      <c r="K43" s="17">
        <v>2.57</v>
      </c>
      <c r="L43" s="20">
        <v>10</v>
      </c>
      <c r="M43" s="19">
        <f t="shared" si="4"/>
        <v>331500.40000000002</v>
      </c>
      <c r="N43" s="20"/>
      <c r="O43" s="20">
        <f>(N43*$D43*$E43*$G43*$H43*$O$14)</f>
        <v>0</v>
      </c>
      <c r="P43" s="20">
        <v>15</v>
      </c>
      <c r="Q43" s="19">
        <f>(P43*$D43*$E43*$G43*$H43*$Q$14)</f>
        <v>497250.60000000003</v>
      </c>
      <c r="R43" s="20"/>
      <c r="S43" s="19">
        <f t="shared" ref="S43:S47" si="66">(R43/12*7*$D43*$E43*$G43*$H43*$S$14)+(R43/12*5*$D43*$E43*$G43*$H43*$S$15)</f>
        <v>0</v>
      </c>
      <c r="T43" s="20">
        <v>0</v>
      </c>
      <c r="U43" s="19">
        <f>(T43*$D43*$E43*$G43*$H43*$U$14)</f>
        <v>0</v>
      </c>
      <c r="V43" s="20">
        <v>0</v>
      </c>
      <c r="W43" s="19">
        <f>(V43*$D43*$E43*$G43*$H43*$W$14)</f>
        <v>0</v>
      </c>
      <c r="X43" s="20"/>
      <c r="Y43" s="19">
        <f>(X43*$D43*$E43*$G43*$H43*$Y$14)</f>
        <v>0</v>
      </c>
      <c r="Z43" s="20">
        <v>0</v>
      </c>
      <c r="AA43" s="19">
        <f>(Z43*$D43*$E43*$G43*$H43*$AA$14)</f>
        <v>0</v>
      </c>
      <c r="AB43" s="20">
        <v>110</v>
      </c>
      <c r="AC43" s="19">
        <f>(AB43*$D43*$E43*$G43*$H43*$AC$14)</f>
        <v>3646504.4000000004</v>
      </c>
      <c r="AD43" s="20">
        <v>0</v>
      </c>
      <c r="AE43" s="19">
        <f>(AD43*$D43*$E43*$G43*$H43*$AE$14)</f>
        <v>0</v>
      </c>
      <c r="AF43" s="77"/>
      <c r="AG43" s="19">
        <f>(AF43*$D43*$E43*$G43*$H43*$AG$14)</f>
        <v>0</v>
      </c>
      <c r="AH43" s="20">
        <v>21</v>
      </c>
      <c r="AI43" s="19">
        <f>(AH43*$D43*$E43*$G43*$H43*$AI$14)</f>
        <v>696150.84</v>
      </c>
      <c r="AJ43" s="24">
        <v>0</v>
      </c>
      <c r="AK43" s="19">
        <f>(AJ43*$D43*$E43*$G43*$I43*$AK$14)</f>
        <v>0</v>
      </c>
      <c r="AL43" s="20">
        <v>11</v>
      </c>
      <c r="AM43" s="19">
        <f>(AL43*$D43*$E43*$G43*$I43*$AM$14)</f>
        <v>437580.52799999999</v>
      </c>
      <c r="AN43" s="20"/>
      <c r="AO43" s="19">
        <f>(AN43*$D43*$E43*$G43*$H43*$AO$14)</f>
        <v>0</v>
      </c>
      <c r="AP43" s="20">
        <v>0</v>
      </c>
      <c r="AQ43" s="20">
        <f>(AP43*$D43*$E43*$G43*$H43*$AQ$14)</f>
        <v>0</v>
      </c>
      <c r="AR43" s="20">
        <f>132+25</f>
        <v>157</v>
      </c>
      <c r="AS43" s="20">
        <f>(AR43*$D43*$E43*$G43*$H43*$AS$14)</f>
        <v>5441127.0199999996</v>
      </c>
      <c r="AT43" s="20">
        <v>0</v>
      </c>
      <c r="AU43" s="19">
        <f>(AT43*$D43*$E43*$G43*$H43*$AU$14)</f>
        <v>0</v>
      </c>
      <c r="AV43" s="20">
        <v>0</v>
      </c>
      <c r="AW43" s="19">
        <f>(AV43*$D43*$E43*$G43*$H43*$AW$14)</f>
        <v>0</v>
      </c>
      <c r="AX43" s="20">
        <v>0</v>
      </c>
      <c r="AY43" s="19">
        <f>(AX43*$D43*$E43*$G43*$H43*$AY$14)</f>
        <v>0</v>
      </c>
      <c r="AZ43" s="20">
        <v>11</v>
      </c>
      <c r="BA43" s="19">
        <f>(AZ43*$D43*$E43*$G43*$H43*$BA$14)</f>
        <v>364650.44</v>
      </c>
      <c r="BB43" s="20">
        <v>12</v>
      </c>
      <c r="BC43" s="19">
        <f>(BB43*$D43*$E43*$G43*$H43*$BC$14)</f>
        <v>397800.48</v>
      </c>
      <c r="BD43" s="20">
        <v>44</v>
      </c>
      <c r="BE43" s="19">
        <f>(BD43*$D43*$E43*$G43*$I43*$BE$14)</f>
        <v>1591201.92</v>
      </c>
      <c r="BF43" s="20">
        <v>108</v>
      </c>
      <c r="BG43" s="19">
        <f>(BF43*$D43*$E43*$G43*$I43*$BG$14)</f>
        <v>3905677.44</v>
      </c>
      <c r="BH43" s="20">
        <v>30</v>
      </c>
      <c r="BI43" s="19">
        <f>(BH43*$D43*$E43*$G43*$I43*$BI$14)</f>
        <v>1247646.9599999997</v>
      </c>
      <c r="BJ43" s="20">
        <v>0</v>
      </c>
      <c r="BK43" s="19">
        <f>(BJ43*$D43*$E43*$G43*$I43*$BK$14)</f>
        <v>0</v>
      </c>
      <c r="BL43" s="20">
        <v>45</v>
      </c>
      <c r="BM43" s="19">
        <f>(BL43*$D43*$E43*$G43*$I43*$BM$14)</f>
        <v>1790102.16</v>
      </c>
      <c r="BN43" s="20">
        <v>7</v>
      </c>
      <c r="BO43" s="19">
        <f>(BN43*$D43*$E43*$G43*$I43*$BO$14)</f>
        <v>253145.75999999998</v>
      </c>
      <c r="BP43" s="20">
        <v>10</v>
      </c>
      <c r="BQ43" s="19">
        <f>(BP43*$D43*$E43*$G43*$I43*$BQ$14)</f>
        <v>452046</v>
      </c>
      <c r="BR43" s="20">
        <v>3</v>
      </c>
      <c r="BS43" s="19">
        <f>(BR43*$D43*$E43*$G43*$I43*$BS$14)</f>
        <v>97641.935999999987</v>
      </c>
      <c r="BT43" s="20">
        <v>17</v>
      </c>
      <c r="BU43" s="19">
        <f>(BT43*$D43*$E43*$G43*$I43*$BU$14)</f>
        <v>768478.2</v>
      </c>
      <c r="BV43" s="20">
        <v>31</v>
      </c>
      <c r="BW43" s="19">
        <f>(BV43*$D43*$E43*$G43*$I43*$BW$14)</f>
        <v>1121074.08</v>
      </c>
      <c r="BX43" s="20">
        <v>17</v>
      </c>
      <c r="BY43" s="22">
        <f>(BX43*$D43*$E43*$G43*$I43*$BY$14)</f>
        <v>614782.55999999994</v>
      </c>
      <c r="BZ43" s="20">
        <v>0</v>
      </c>
      <c r="CA43" s="19">
        <f>(BZ43*$D43*$E43*$G43*$H43*$CA$14)</f>
        <v>0</v>
      </c>
      <c r="CB43" s="20">
        <v>3</v>
      </c>
      <c r="CC43" s="19">
        <f>(CB43*$D43*$E43*$G43*$H43*$CC$14)</f>
        <v>102162.39599999996</v>
      </c>
      <c r="CD43" s="20">
        <v>0</v>
      </c>
      <c r="CE43" s="21">
        <f>(CD43*$D43*$E43*$G43*$H43*$CE$14)</f>
        <v>0</v>
      </c>
      <c r="CF43" s="20"/>
      <c r="CG43" s="20">
        <f>(CF43*$D43*$E43*$G43*$H43*$CG$14)</f>
        <v>0</v>
      </c>
      <c r="CH43" s="20"/>
      <c r="CI43" s="19">
        <f>(CH43*$D43*$E43*$G43*$I43*$CI$14)</f>
        <v>0</v>
      </c>
      <c r="CJ43" s="20">
        <v>5</v>
      </c>
      <c r="CK43" s="19">
        <f>(CJ43*$D43*$E43*$G43*$H43*$CK$14)</f>
        <v>105477.4</v>
      </c>
      <c r="CL43" s="20"/>
      <c r="CM43" s="19">
        <f>(CL43*$D43*$E43*$G43*$H43*$CM$14)</f>
        <v>0</v>
      </c>
      <c r="CN43" s="20">
        <v>3</v>
      </c>
      <c r="CO43" s="19">
        <f>(CN43*$D43*$E43*$G43*$H43*$CO$14)</f>
        <v>63286.439999999981</v>
      </c>
      <c r="CP43" s="20">
        <v>4</v>
      </c>
      <c r="CQ43" s="19">
        <f>(CP43*$D43*$E43*$G43*$H43*$CQ$14)</f>
        <v>136216.52799999999</v>
      </c>
      <c r="CR43" s="20">
        <v>25</v>
      </c>
      <c r="CS43" s="19">
        <f>(CR43*$D43*$E43*$G43*$H43*$CS$14)</f>
        <v>851353.29999999993</v>
      </c>
      <c r="CT43" s="20">
        <v>15</v>
      </c>
      <c r="CU43" s="19">
        <f>(CT43*$D43*$E43*$G43*$I43*$CU$14)</f>
        <v>542455.19999999995</v>
      </c>
      <c r="CV43" s="24">
        <v>14</v>
      </c>
      <c r="CW43" s="19">
        <f>(CV43*$D43*$E43*$G43*$I43*$CW$14)</f>
        <v>455662.36799999996</v>
      </c>
      <c r="CX43" s="20"/>
      <c r="CY43" s="19">
        <f>(CX43*$D43*$E43*$G43*$H43*$CY$14)</f>
        <v>0</v>
      </c>
      <c r="CZ43" s="20"/>
      <c r="DA43" s="19">
        <f>(CZ43*$D43*$E43*$G43*$I43*$DA$14)</f>
        <v>0</v>
      </c>
      <c r="DB43" s="20">
        <v>13</v>
      </c>
      <c r="DC43" s="19">
        <f>(DB43*$D43*$E43*$G43*$I43*$DC$14)</f>
        <v>470127.83999999997</v>
      </c>
      <c r="DD43" s="20"/>
      <c r="DE43" s="19">
        <f>(DD43*$D43*$E43*$G43*$I43*$DE$14)</f>
        <v>0</v>
      </c>
      <c r="DF43" s="20">
        <v>29</v>
      </c>
      <c r="DG43" s="19">
        <f>(DF43*$D43*$E43*$G43*$I43*$DG$14)</f>
        <v>1185083.7935999997</v>
      </c>
      <c r="DH43" s="20"/>
      <c r="DI43" s="19">
        <f>(DH43*$D43*$E43*$G43*$J43*$DI$14)</f>
        <v>0</v>
      </c>
      <c r="DJ43" s="20">
        <v>12</v>
      </c>
      <c r="DK43" s="19">
        <f>(DJ43*$D43*$E43*$G43*$K43*$DK$14)</f>
        <v>796634.20799999975</v>
      </c>
      <c r="DL43" s="19">
        <f t="shared" ref="DL43:DM47" si="67">SUM(L43,N43,P43,R43,T43,V43,X43,Z43,AB43,AD43,AF43,AH43,AJ43,AN43,AP43,CD43,AR43,AT43,AV43,AX43,AZ43,CH43,BB43,BD43,BF43,BJ43,AL43,BL43,BN43,BP43,BR43,BT43,BV43,BX43,BZ43,CB43,CF43,CJ43,CL43,CN43,CP43,CR43,CT43,CV43,BH43,CX43,CZ43,DB43,DD43,DF43,DH43,DJ43)</f>
        <v>782</v>
      </c>
      <c r="DM43" s="19">
        <f t="shared" si="67"/>
        <v>28362821.197600007</v>
      </c>
    </row>
    <row r="44" spans="1:117" ht="15.75" customHeight="1" x14ac:dyDescent="0.25">
      <c r="A44" s="123"/>
      <c r="B44" s="81">
        <v>24</v>
      </c>
      <c r="C44" s="13" t="s">
        <v>164</v>
      </c>
      <c r="D44" s="14">
        <v>22900</v>
      </c>
      <c r="E44" s="23">
        <v>5.32</v>
      </c>
      <c r="F44" s="23"/>
      <c r="G44" s="16">
        <v>1</v>
      </c>
      <c r="H44" s="14">
        <v>1.4</v>
      </c>
      <c r="I44" s="14">
        <v>1.68</v>
      </c>
      <c r="J44" s="14">
        <v>2.23</v>
      </c>
      <c r="K44" s="17">
        <v>2.57</v>
      </c>
      <c r="L44" s="20">
        <v>3</v>
      </c>
      <c r="M44" s="19">
        <f t="shared" si="4"/>
        <v>562845.36</v>
      </c>
      <c r="N44" s="20"/>
      <c r="O44" s="20">
        <f>(N44*$D44*$E44*$G44*$H44*$O$14)</f>
        <v>0</v>
      </c>
      <c r="P44" s="20">
        <v>4</v>
      </c>
      <c r="Q44" s="19">
        <f>(P44*$D44*$E44*$G44*$H44*$Q$14)</f>
        <v>750460.48</v>
      </c>
      <c r="R44" s="20"/>
      <c r="S44" s="19">
        <f t="shared" si="66"/>
        <v>0</v>
      </c>
      <c r="T44" s="20"/>
      <c r="U44" s="19">
        <f>(T44*$D44*$E44*$G44*$H44*$U$14)</f>
        <v>0</v>
      </c>
      <c r="V44" s="20"/>
      <c r="W44" s="19">
        <f>(V44*$D44*$E44*$G44*$H44*$W$14)</f>
        <v>0</v>
      </c>
      <c r="X44" s="20"/>
      <c r="Y44" s="19">
        <f>(X44*$D44*$E44*$G44*$H44*$Y$14)</f>
        <v>0</v>
      </c>
      <c r="Z44" s="20"/>
      <c r="AA44" s="19">
        <f>(Z44*$D44*$E44*$G44*$H44*$AA$14)</f>
        <v>0</v>
      </c>
      <c r="AB44" s="20">
        <v>1</v>
      </c>
      <c r="AC44" s="19">
        <f>(AB44*$D44*$E44*$G44*$H44*$AC$14)</f>
        <v>187615.12</v>
      </c>
      <c r="AD44" s="20"/>
      <c r="AE44" s="19">
        <f>(AD44*$D44*$E44*$G44*$H44*$AE$14)</f>
        <v>0</v>
      </c>
      <c r="AF44" s="77"/>
      <c r="AG44" s="19">
        <f>(AF44*$D44*$E44*$G44*$H44*$AG$14)</f>
        <v>0</v>
      </c>
      <c r="AH44" s="20"/>
      <c r="AI44" s="19">
        <f>(AH44*$D44*$E44*$G44*$H44*$AI$14)</f>
        <v>0</v>
      </c>
      <c r="AJ44" s="24">
        <v>0</v>
      </c>
      <c r="AK44" s="19">
        <f>(AJ44*$D44*$E44*$G44*$I44*$AK$14)</f>
        <v>0</v>
      </c>
      <c r="AL44" s="20"/>
      <c r="AM44" s="19">
        <f>(AL44*$D44*$E44*$G44*$I44*$AM$14)</f>
        <v>0</v>
      </c>
      <c r="AN44" s="20"/>
      <c r="AO44" s="19">
        <f>(AN44*$D44*$E44*$G44*$H44*$AO$14)</f>
        <v>0</v>
      </c>
      <c r="AP44" s="20"/>
      <c r="AQ44" s="20">
        <f>(AP44*$D44*$E44*$G44*$H44*$AQ$14)</f>
        <v>0</v>
      </c>
      <c r="AR44" s="20">
        <v>4</v>
      </c>
      <c r="AS44" s="20">
        <f>(AR44*$D44*$E44*$G44*$H44*$AS$14)</f>
        <v>784572.31999999983</v>
      </c>
      <c r="AT44" s="20"/>
      <c r="AU44" s="19">
        <f>(AT44*$D44*$E44*$G44*$H44*$AU$14)</f>
        <v>0</v>
      </c>
      <c r="AV44" s="20"/>
      <c r="AW44" s="19">
        <f>(AV44*$D44*$E44*$G44*$H44*$AW$14)</f>
        <v>0</v>
      </c>
      <c r="AX44" s="20"/>
      <c r="AY44" s="19">
        <f>(AX44*$D44*$E44*$G44*$H44*$AY$14)</f>
        <v>0</v>
      </c>
      <c r="AZ44" s="20"/>
      <c r="BA44" s="19">
        <f>(AZ44*$D44*$E44*$G44*$H44*$BA$14)</f>
        <v>0</v>
      </c>
      <c r="BB44" s="20"/>
      <c r="BC44" s="19">
        <f>(BB44*$D44*$E44*$G44*$H44*$BC$14)</f>
        <v>0</v>
      </c>
      <c r="BD44" s="20"/>
      <c r="BE44" s="19">
        <f>(BD44*$D44*$E44*$G44*$I44*$BE$14)</f>
        <v>0</v>
      </c>
      <c r="BF44" s="20"/>
      <c r="BG44" s="19">
        <f>(BF44*$D44*$E44*$G44*$I44*$BG$14)</f>
        <v>0</v>
      </c>
      <c r="BH44" s="20">
        <v>3</v>
      </c>
      <c r="BI44" s="19">
        <f>(BH44*$D44*$E44*$G44*$I44*$BI$14)</f>
        <v>706115.08799999999</v>
      </c>
      <c r="BJ44" s="20"/>
      <c r="BK44" s="19">
        <f>(BJ44*$D44*$E44*$G44*$I44*$BK$14)</f>
        <v>0</v>
      </c>
      <c r="BL44" s="20"/>
      <c r="BM44" s="19">
        <f>(BL44*$D44*$E44*$G44*$I44*$BM$14)</f>
        <v>0</v>
      </c>
      <c r="BN44" s="20">
        <v>1</v>
      </c>
      <c r="BO44" s="19">
        <f>(BN44*$D44*$E44*$G44*$I44*$BO$14)</f>
        <v>204671.03999999998</v>
      </c>
      <c r="BP44" s="20">
        <v>2</v>
      </c>
      <c r="BQ44" s="19">
        <f>(BP44*$D44*$E44*$G44*$I44*$BQ$14)</f>
        <v>511677.6</v>
      </c>
      <c r="BR44" s="20"/>
      <c r="BS44" s="19">
        <f>(BR44*$D44*$E44*$G44*$I44*$BS$14)</f>
        <v>0</v>
      </c>
      <c r="BT44" s="20"/>
      <c r="BU44" s="19">
        <f>(BT44*$D44*$E44*$G44*$I44*$BU$14)</f>
        <v>0</v>
      </c>
      <c r="BV44" s="20"/>
      <c r="BW44" s="19">
        <f>(BV44*$D44*$E44*$G44*$I44*$BW$14)</f>
        <v>0</v>
      </c>
      <c r="BX44" s="20"/>
      <c r="BY44" s="22">
        <f>(BX44*$D44*$E44*$G44*$I44*$BY$14)</f>
        <v>0</v>
      </c>
      <c r="BZ44" s="20"/>
      <c r="CA44" s="19">
        <f>(BZ44*$D44*$E44*$G44*$H44*$CA$14)</f>
        <v>0</v>
      </c>
      <c r="CB44" s="20"/>
      <c r="CC44" s="19">
        <f>(CB44*$D44*$E44*$G44*$H44*$CC$14)</f>
        <v>0</v>
      </c>
      <c r="CD44" s="20"/>
      <c r="CE44" s="21">
        <f>(CD44*$D44*$E44*$G44*$H44*$CE$14)</f>
        <v>0</v>
      </c>
      <c r="CF44" s="20"/>
      <c r="CG44" s="20">
        <f>(CF44*$D44*$E44*$G44*$H44*$CG$14)</f>
        <v>0</v>
      </c>
      <c r="CH44" s="20"/>
      <c r="CI44" s="19">
        <f>(CH44*$D44*$E44*$G44*$I44*$CI$14)</f>
        <v>0</v>
      </c>
      <c r="CJ44" s="20"/>
      <c r="CK44" s="19">
        <f>(CJ44*$D44*$E44*$G44*$H44*$CK$14)</f>
        <v>0</v>
      </c>
      <c r="CL44" s="20"/>
      <c r="CM44" s="19">
        <f>(CL44*$D44*$E44*$G44*$H44*$CM$14)</f>
        <v>0</v>
      </c>
      <c r="CN44" s="20"/>
      <c r="CO44" s="19">
        <f>(CN44*$D44*$E44*$G44*$H44*$CO$14)</f>
        <v>0</v>
      </c>
      <c r="CP44" s="20"/>
      <c r="CQ44" s="19">
        <f>(CP44*$D44*$E44*$G44*$H44*$CQ$14)</f>
        <v>0</v>
      </c>
      <c r="CR44" s="20">
        <v>3</v>
      </c>
      <c r="CS44" s="19">
        <f>(CR44*$D44*$E44*$G44*$H44*$CS$14)</f>
        <v>578195.68799999997</v>
      </c>
      <c r="CT44" s="20"/>
      <c r="CU44" s="19">
        <f>(CT44*$D44*$E44*$G44*$I44*$CU$14)</f>
        <v>0</v>
      </c>
      <c r="CV44" s="24">
        <v>0</v>
      </c>
      <c r="CW44" s="19">
        <f>(CV44*$D44*$E44*$G44*$I44*$CW$14)</f>
        <v>0</v>
      </c>
      <c r="CX44" s="20"/>
      <c r="CY44" s="19">
        <f>(CX44*$D44*$E44*$G44*$H44*$CY$14)</f>
        <v>0</v>
      </c>
      <c r="CZ44" s="20"/>
      <c r="DA44" s="19">
        <f>(CZ44*$D44*$E44*$G44*$I44*$DA$14)</f>
        <v>0</v>
      </c>
      <c r="DB44" s="20"/>
      <c r="DC44" s="19">
        <f>(DB44*$D44*$E44*$G44*$I44*$DC$14)</f>
        <v>0</v>
      </c>
      <c r="DD44" s="20"/>
      <c r="DE44" s="19">
        <f>(DD44*$D44*$E44*$G44*$I44*$DE$14)</f>
        <v>0</v>
      </c>
      <c r="DF44" s="20"/>
      <c r="DG44" s="19">
        <f>(DF44*$D44*$E44*$G44*$I44*$DG$14)</f>
        <v>0</v>
      </c>
      <c r="DH44" s="20"/>
      <c r="DI44" s="19">
        <f>(DH44*$D44*$E44*$G44*$J44*$DI$14)</f>
        <v>0</v>
      </c>
      <c r="DJ44" s="20"/>
      <c r="DK44" s="19">
        <f>(DJ44*$D44*$E44*$G44*$K44*$DK$14)</f>
        <v>0</v>
      </c>
      <c r="DL44" s="19">
        <f t="shared" si="67"/>
        <v>21</v>
      </c>
      <c r="DM44" s="19">
        <f t="shared" si="67"/>
        <v>4286152.6960000005</v>
      </c>
    </row>
    <row r="45" spans="1:117" ht="15.75" customHeight="1" x14ac:dyDescent="0.25">
      <c r="A45" s="123"/>
      <c r="B45" s="81">
        <v>25</v>
      </c>
      <c r="C45" s="13" t="s">
        <v>165</v>
      </c>
      <c r="D45" s="14">
        <v>22900</v>
      </c>
      <c r="E45" s="23">
        <v>4.5</v>
      </c>
      <c r="F45" s="23"/>
      <c r="G45" s="16">
        <v>1</v>
      </c>
      <c r="H45" s="14">
        <v>1.4</v>
      </c>
      <c r="I45" s="14">
        <v>1.68</v>
      </c>
      <c r="J45" s="14">
        <v>2.23</v>
      </c>
      <c r="K45" s="17">
        <v>2.57</v>
      </c>
      <c r="L45" s="20">
        <v>30</v>
      </c>
      <c r="M45" s="19">
        <f t="shared" si="4"/>
        <v>4760910</v>
      </c>
      <c r="N45" s="20"/>
      <c r="O45" s="20">
        <f>(N45*$D45*$E45*$G45*$H45*$O$14)</f>
        <v>0</v>
      </c>
      <c r="P45" s="20">
        <v>51</v>
      </c>
      <c r="Q45" s="19">
        <f>(P45*$D45*$E45*$G45*$H45*$Q$14)</f>
        <v>8093547</v>
      </c>
      <c r="R45" s="20"/>
      <c r="S45" s="19">
        <f t="shared" si="66"/>
        <v>0</v>
      </c>
      <c r="T45" s="20">
        <v>0</v>
      </c>
      <c r="U45" s="19">
        <f>(T45*$D45*$E45*$G45*$H45*$U$14)</f>
        <v>0</v>
      </c>
      <c r="V45" s="20">
        <v>0</v>
      </c>
      <c r="W45" s="19">
        <f>(V45*$D45*$E45*$G45*$H45*$W$14)</f>
        <v>0</v>
      </c>
      <c r="X45" s="20"/>
      <c r="Y45" s="19">
        <f>(X45*$D45*$E45*$G45*$H45*$Y$14)</f>
        <v>0</v>
      </c>
      <c r="Z45" s="20">
        <v>0</v>
      </c>
      <c r="AA45" s="19">
        <f>(Z45*$D45*$E45*$G45*$H45*$AA$14)</f>
        <v>0</v>
      </c>
      <c r="AB45" s="20">
        <v>7</v>
      </c>
      <c r="AC45" s="19">
        <f>(AB45*$D45*$E45*$G45*$H45*$AC$14)</f>
        <v>1110879</v>
      </c>
      <c r="AD45" s="20">
        <v>0</v>
      </c>
      <c r="AE45" s="19">
        <f>(AD45*$D45*$E45*$G45*$H45*$AE$14)</f>
        <v>0</v>
      </c>
      <c r="AF45" s="77"/>
      <c r="AG45" s="19">
        <f>(AF45*$D45*$E45*$G45*$H45*$AG$14)</f>
        <v>0</v>
      </c>
      <c r="AH45" s="20"/>
      <c r="AI45" s="19">
        <f>(AH45*$D45*$E45*$G45*$H45*$AI$14)</f>
        <v>0</v>
      </c>
      <c r="AJ45" s="24">
        <v>0</v>
      </c>
      <c r="AK45" s="19">
        <f>(AJ45*$D45*$E45*$G45*$I45*$AK$14)</f>
        <v>0</v>
      </c>
      <c r="AL45" s="20">
        <v>0</v>
      </c>
      <c r="AM45" s="19">
        <f>(AL45*$D45*$E45*$G45*$I45*$AM$14)</f>
        <v>0</v>
      </c>
      <c r="AN45" s="20"/>
      <c r="AO45" s="19">
        <f>(AN45*$D45*$E45*$G45*$H45*$AO$14)</f>
        <v>0</v>
      </c>
      <c r="AP45" s="20">
        <v>0</v>
      </c>
      <c r="AQ45" s="20">
        <f>(AP45*$D45*$E45*$G45*$H45*$AQ$14)</f>
        <v>0</v>
      </c>
      <c r="AR45" s="20"/>
      <c r="AS45" s="20">
        <f>(AR45*$D45*$E45*$G45*$H45*$AS$14)</f>
        <v>0</v>
      </c>
      <c r="AT45" s="20">
        <v>0</v>
      </c>
      <c r="AU45" s="19">
        <f>(AT45*$D45*$E45*$G45*$H45*$AU$14)</f>
        <v>0</v>
      </c>
      <c r="AV45" s="20">
        <v>0</v>
      </c>
      <c r="AW45" s="19">
        <f>(AV45*$D45*$E45*$G45*$H45*$AW$14)</f>
        <v>0</v>
      </c>
      <c r="AX45" s="20">
        <v>0</v>
      </c>
      <c r="AY45" s="19">
        <f>(AX45*$D45*$E45*$G45*$H45*$AY$14)</f>
        <v>0</v>
      </c>
      <c r="AZ45" s="20"/>
      <c r="BA45" s="19">
        <f>(AZ45*$D45*$E45*$G45*$H45*$BA$14)</f>
        <v>0</v>
      </c>
      <c r="BB45" s="20"/>
      <c r="BC45" s="19">
        <f>(BB45*$D45*$E45*$G45*$H45*$BC$14)</f>
        <v>0</v>
      </c>
      <c r="BD45" s="20">
        <v>12</v>
      </c>
      <c r="BE45" s="19">
        <f>(BD45*$D45*$E45*$G45*$I45*$BE$14)</f>
        <v>2077488</v>
      </c>
      <c r="BF45" s="20">
        <v>8</v>
      </c>
      <c r="BG45" s="19">
        <f>(BF45*$D45*$E45*$G45*$I45*$BG$14)</f>
        <v>1384992</v>
      </c>
      <c r="BH45" s="20">
        <v>10</v>
      </c>
      <c r="BI45" s="19">
        <f>(BH45*$D45*$E45*$G45*$I45*$BI$14)</f>
        <v>1990925.9999999998</v>
      </c>
      <c r="BJ45" s="20">
        <v>0</v>
      </c>
      <c r="BK45" s="19">
        <f>(BJ45*$D45*$E45*$G45*$I45*$BK$14)</f>
        <v>0</v>
      </c>
      <c r="BL45" s="20">
        <v>5</v>
      </c>
      <c r="BM45" s="19">
        <f>(BL45*$D45*$E45*$G45*$I45*$BM$14)</f>
        <v>952182.00000000012</v>
      </c>
      <c r="BN45" s="20"/>
      <c r="BO45" s="19">
        <f>(BN45*$D45*$E45*$G45*$I45*$BO$14)</f>
        <v>0</v>
      </c>
      <c r="BP45" s="20"/>
      <c r="BQ45" s="19">
        <f>(BP45*$D45*$E45*$G45*$I45*$BQ$14)</f>
        <v>0</v>
      </c>
      <c r="BR45" s="20">
        <v>1</v>
      </c>
      <c r="BS45" s="19">
        <f>(BR45*$D45*$E45*$G45*$I45*$BS$14)</f>
        <v>155811.6</v>
      </c>
      <c r="BT45" s="20">
        <v>7</v>
      </c>
      <c r="BU45" s="19">
        <f>(BT45*$D45*$E45*$G45*$I45*$BU$14)</f>
        <v>1514835</v>
      </c>
      <c r="BV45" s="20">
        <v>5</v>
      </c>
      <c r="BW45" s="19">
        <f>(BV45*$D45*$E45*$G45*$I45*$BW$14)</f>
        <v>865620</v>
      </c>
      <c r="BX45" s="20">
        <v>1</v>
      </c>
      <c r="BY45" s="22">
        <f>(BX45*$D45*$E45*$G45*$I45*$BY$14)</f>
        <v>173124</v>
      </c>
      <c r="BZ45" s="20">
        <v>0</v>
      </c>
      <c r="CA45" s="19">
        <f>(BZ45*$D45*$E45*$G45*$H45*$CA$14)</f>
        <v>0</v>
      </c>
      <c r="CB45" s="20">
        <v>2</v>
      </c>
      <c r="CC45" s="19">
        <f>(CB45*$D45*$E45*$G45*$H45*$CC$14)</f>
        <v>326050.19999999995</v>
      </c>
      <c r="CD45" s="20">
        <v>0</v>
      </c>
      <c r="CE45" s="21">
        <f>(CD45*$D45*$E45*$G45*$H45*$CE$14)</f>
        <v>0</v>
      </c>
      <c r="CF45" s="20"/>
      <c r="CG45" s="20">
        <f>(CF45*$D45*$E45*$G45*$H45*$CG$14)</f>
        <v>0</v>
      </c>
      <c r="CH45" s="20"/>
      <c r="CI45" s="19">
        <f>(CH45*$D45*$E45*$G45*$I45*$CI$14)</f>
        <v>0</v>
      </c>
      <c r="CJ45" s="20">
        <v>0</v>
      </c>
      <c r="CK45" s="19">
        <f>(CJ45*$D45*$E45*$G45*$H45*$CK$14)</f>
        <v>0</v>
      </c>
      <c r="CL45" s="20"/>
      <c r="CM45" s="19">
        <f>(CL45*$D45*$E45*$G45*$H45*$CM$14)</f>
        <v>0</v>
      </c>
      <c r="CN45" s="20"/>
      <c r="CO45" s="19">
        <f>(CN45*$D45*$E45*$G45*$H45*$CO$14)</f>
        <v>0</v>
      </c>
      <c r="CP45" s="20"/>
      <c r="CQ45" s="19">
        <f>(CP45*$D45*$E45*$G45*$H45*$CQ$14)</f>
        <v>0</v>
      </c>
      <c r="CR45" s="20">
        <v>4</v>
      </c>
      <c r="CS45" s="19">
        <f>(CR45*$D45*$E45*$G45*$H45*$CS$14)</f>
        <v>652100.39999999991</v>
      </c>
      <c r="CT45" s="20">
        <v>0</v>
      </c>
      <c r="CU45" s="19">
        <f>(CT45*$D45*$E45*$G45*$I45*$CU$14)</f>
        <v>0</v>
      </c>
      <c r="CV45" s="24">
        <v>2</v>
      </c>
      <c r="CW45" s="19">
        <f>(CV45*$D45*$E45*$G45*$I45*$CW$14)</f>
        <v>311623.2</v>
      </c>
      <c r="CX45" s="20"/>
      <c r="CY45" s="19">
        <f>(CX45*$D45*$E45*$G45*$H45*$CY$14)</f>
        <v>0</v>
      </c>
      <c r="CZ45" s="20">
        <v>0</v>
      </c>
      <c r="DA45" s="19">
        <f>(CZ45*$D45*$E45*$G45*$I45*$DA$14)</f>
        <v>0</v>
      </c>
      <c r="DB45" s="20">
        <v>0</v>
      </c>
      <c r="DC45" s="19">
        <f>(DB45*$D45*$E45*$G45*$I45*$DC$14)</f>
        <v>0</v>
      </c>
      <c r="DD45" s="20"/>
      <c r="DE45" s="19">
        <f>(DD45*$D45*$E45*$G45*$I45*$DE$14)</f>
        <v>0</v>
      </c>
      <c r="DF45" s="20"/>
      <c r="DG45" s="19">
        <f>(DF45*$D45*$E45*$G45*$I45*$DG$14)</f>
        <v>0</v>
      </c>
      <c r="DH45" s="20"/>
      <c r="DI45" s="19">
        <f>(DH45*$D45*$E45*$G45*$J45*$DI$14)</f>
        <v>0</v>
      </c>
      <c r="DJ45" s="20"/>
      <c r="DK45" s="19">
        <f>(DJ45*$D45*$E45*$G45*$K45*$DK$14)</f>
        <v>0</v>
      </c>
      <c r="DL45" s="19">
        <f t="shared" si="67"/>
        <v>145</v>
      </c>
      <c r="DM45" s="19">
        <f t="shared" si="67"/>
        <v>24370088.399999999</v>
      </c>
    </row>
    <row r="46" spans="1:117" ht="33.75" customHeight="1" x14ac:dyDescent="0.25">
      <c r="A46" s="123"/>
      <c r="B46" s="81">
        <v>26</v>
      </c>
      <c r="C46" s="13" t="s">
        <v>519</v>
      </c>
      <c r="D46" s="14">
        <v>22900</v>
      </c>
      <c r="E46" s="23">
        <v>1.0900000000000001</v>
      </c>
      <c r="F46" s="23"/>
      <c r="G46" s="16">
        <v>1</v>
      </c>
      <c r="H46" s="14">
        <v>1.4</v>
      </c>
      <c r="I46" s="14">
        <v>1.68</v>
      </c>
      <c r="J46" s="14">
        <v>2.23</v>
      </c>
      <c r="K46" s="17">
        <v>2.57</v>
      </c>
      <c r="L46" s="20">
        <v>10</v>
      </c>
      <c r="M46" s="19">
        <f t="shared" si="4"/>
        <v>384399.4</v>
      </c>
      <c r="N46" s="20"/>
      <c r="O46" s="20">
        <f>(N46*$D46*$E46*$G46*$H46*$O$14)</f>
        <v>0</v>
      </c>
      <c r="P46" s="20">
        <v>4</v>
      </c>
      <c r="Q46" s="19">
        <f>(P46*$D46*$E46*$G46*$H46*$Q$14)</f>
        <v>153759.76</v>
      </c>
      <c r="R46" s="20"/>
      <c r="S46" s="19">
        <f t="shared" si="66"/>
        <v>0</v>
      </c>
      <c r="T46" s="20"/>
      <c r="U46" s="19">
        <f>(T46*$D46*$E46*$G46*$H46*$U$14)</f>
        <v>0</v>
      </c>
      <c r="V46" s="20">
        <v>0</v>
      </c>
      <c r="W46" s="19">
        <f>(V46*$D46*$E46*$G46*$H46*$W$14)</f>
        <v>0</v>
      </c>
      <c r="X46" s="20"/>
      <c r="Y46" s="19">
        <f>(X46*$D46*$E46*$G46*$H46*$Y$14)</f>
        <v>0</v>
      </c>
      <c r="Z46" s="20">
        <v>0</v>
      </c>
      <c r="AA46" s="19">
        <f>(Z46*$D46*$E46*$G46*$H46*$AA$14)</f>
        <v>0</v>
      </c>
      <c r="AB46" s="20">
        <v>5</v>
      </c>
      <c r="AC46" s="19">
        <f>(AB46*$D46*$E46*$G46*$H46*$AC$14)</f>
        <v>192199.7</v>
      </c>
      <c r="AD46" s="20">
        <v>0</v>
      </c>
      <c r="AE46" s="19">
        <f>(AD46*$D46*$E46*$G46*$H46*$AE$14)</f>
        <v>0</v>
      </c>
      <c r="AF46" s="77"/>
      <c r="AG46" s="19">
        <f>(AF46*$D46*$E46*$G46*$H46*$AG$14)</f>
        <v>0</v>
      </c>
      <c r="AH46" s="20">
        <v>70</v>
      </c>
      <c r="AI46" s="19">
        <f>(AH46*$D46*$E46*$G46*$H46*$AI$14)</f>
        <v>2690795.8000000003</v>
      </c>
      <c r="AJ46" s="24">
        <v>0</v>
      </c>
      <c r="AK46" s="19">
        <f>(AJ46*$D46*$E46*$G46*$I46*$AK$14)</f>
        <v>0</v>
      </c>
      <c r="AL46" s="20">
        <v>0</v>
      </c>
      <c r="AM46" s="19">
        <f>(AL46*$D46*$E46*$G46*$I46*$AM$14)</f>
        <v>0</v>
      </c>
      <c r="AN46" s="20"/>
      <c r="AO46" s="19">
        <f>(AN46*$D46*$E46*$G46*$H46*$AO$14)</f>
        <v>0</v>
      </c>
      <c r="AP46" s="20">
        <v>0</v>
      </c>
      <c r="AQ46" s="20">
        <f>(AP46*$D46*$E46*$G46*$H46*$AQ$14)</f>
        <v>0</v>
      </c>
      <c r="AR46" s="20">
        <v>2</v>
      </c>
      <c r="AS46" s="20">
        <f>(AR46*$D46*$E46*$G46*$H46*$AS$14)</f>
        <v>80374.42</v>
      </c>
      <c r="AT46" s="20">
        <v>0</v>
      </c>
      <c r="AU46" s="19">
        <f>(AT46*$D46*$E46*$G46*$H46*$AU$14)</f>
        <v>0</v>
      </c>
      <c r="AV46" s="20">
        <v>0</v>
      </c>
      <c r="AW46" s="19">
        <f>(AV46*$D46*$E46*$G46*$H46*$AW$14)</f>
        <v>0</v>
      </c>
      <c r="AX46" s="20">
        <v>0</v>
      </c>
      <c r="AY46" s="19">
        <f>(AX46*$D46*$E46*$G46*$H46*$AY$14)</f>
        <v>0</v>
      </c>
      <c r="AZ46" s="20"/>
      <c r="BA46" s="19">
        <f>(AZ46*$D46*$E46*$G46*$H46*$BA$14)</f>
        <v>0</v>
      </c>
      <c r="BB46" s="20"/>
      <c r="BC46" s="19">
        <f>(BB46*$D46*$E46*$G46*$H46*$BC$14)</f>
        <v>0</v>
      </c>
      <c r="BD46" s="20">
        <v>1</v>
      </c>
      <c r="BE46" s="19">
        <f>(BD46*$D46*$E46*$G46*$I46*$BE$14)</f>
        <v>41934.480000000003</v>
      </c>
      <c r="BF46" s="20">
        <v>3</v>
      </c>
      <c r="BG46" s="19">
        <f>(BF46*$D46*$E46*$G46*$I46*$BG$14)</f>
        <v>125803.44</v>
      </c>
      <c r="BH46" s="20">
        <v>5</v>
      </c>
      <c r="BI46" s="19">
        <f>(BH46*$D46*$E46*$G46*$I46*$BI$14)</f>
        <v>241123.26</v>
      </c>
      <c r="BJ46" s="20">
        <v>0</v>
      </c>
      <c r="BK46" s="19">
        <f>(BJ46*$D46*$E46*$G46*$I46*$BK$14)</f>
        <v>0</v>
      </c>
      <c r="BL46" s="20">
        <v>3</v>
      </c>
      <c r="BM46" s="19">
        <f>(BL46*$D46*$E46*$G46*$I46*$BM$14)</f>
        <v>138383.78400000001</v>
      </c>
      <c r="BN46" s="20"/>
      <c r="BO46" s="19">
        <f>(BN46*$D46*$E46*$G46*$I46*$BO$14)</f>
        <v>0</v>
      </c>
      <c r="BP46" s="20"/>
      <c r="BQ46" s="19">
        <f>(BP46*$D46*$E46*$G46*$I46*$BQ$14)</f>
        <v>0</v>
      </c>
      <c r="BR46" s="20"/>
      <c r="BS46" s="19">
        <f>(BR46*$D46*$E46*$G46*$I46*$BS$14)</f>
        <v>0</v>
      </c>
      <c r="BT46" s="20"/>
      <c r="BU46" s="19">
        <f>(BT46*$D46*$E46*$G46*$I46*$BU$14)</f>
        <v>0</v>
      </c>
      <c r="BV46" s="20"/>
      <c r="BW46" s="19">
        <f>(BV46*$D46*$E46*$G46*$I46*$BW$14)</f>
        <v>0</v>
      </c>
      <c r="BX46" s="20"/>
      <c r="BY46" s="22">
        <f>(BX46*$D46*$E46*$G46*$I46*$BY$14)</f>
        <v>0</v>
      </c>
      <c r="BZ46" s="20">
        <v>0</v>
      </c>
      <c r="CA46" s="19">
        <f>(BZ46*$D46*$E46*$G46*$H46*$CA$14)</f>
        <v>0</v>
      </c>
      <c r="CB46" s="20">
        <v>0</v>
      </c>
      <c r="CC46" s="19">
        <f>(CB46*$D46*$E46*$G46*$H46*$CC$14)</f>
        <v>0</v>
      </c>
      <c r="CD46" s="20">
        <v>0</v>
      </c>
      <c r="CE46" s="21">
        <f>(CD46*$D46*$E46*$G46*$H46*$CE$14)</f>
        <v>0</v>
      </c>
      <c r="CF46" s="20"/>
      <c r="CG46" s="20">
        <f>(CF46*$D46*$E46*$G46*$H46*$CG$14)</f>
        <v>0</v>
      </c>
      <c r="CH46" s="20"/>
      <c r="CI46" s="19">
        <f>(CH46*$D46*$E46*$G46*$I46*$CI$14)</f>
        <v>0</v>
      </c>
      <c r="CJ46" s="20">
        <v>0</v>
      </c>
      <c r="CK46" s="19">
        <f>(CJ46*$D46*$E46*$G46*$H46*$CK$14)</f>
        <v>0</v>
      </c>
      <c r="CL46" s="20"/>
      <c r="CM46" s="19">
        <f>(CL46*$D46*$E46*$G46*$H46*$CM$14)</f>
        <v>0</v>
      </c>
      <c r="CN46" s="20"/>
      <c r="CO46" s="19">
        <f>(CN46*$D46*$E46*$G46*$H46*$CO$14)</f>
        <v>0</v>
      </c>
      <c r="CP46" s="20"/>
      <c r="CQ46" s="19">
        <f>(CP46*$D46*$E46*$G46*$H46*$CQ$14)</f>
        <v>0</v>
      </c>
      <c r="CR46" s="20"/>
      <c r="CS46" s="19">
        <f>(CR46*$D46*$E46*$G46*$H46*$CS$14)</f>
        <v>0</v>
      </c>
      <c r="CT46" s="20">
        <v>0</v>
      </c>
      <c r="CU46" s="19">
        <f>(CT46*$D46*$E46*$G46*$I46*$CU$14)</f>
        <v>0</v>
      </c>
      <c r="CV46" s="24">
        <v>0</v>
      </c>
      <c r="CW46" s="19">
        <f>(CV46*$D46*$E46*$G46*$I46*$CW$14)</f>
        <v>0</v>
      </c>
      <c r="CX46" s="20"/>
      <c r="CY46" s="19">
        <f>(CX46*$D46*$E46*$G46*$H46*$CY$14)</f>
        <v>0</v>
      </c>
      <c r="CZ46" s="20">
        <v>0</v>
      </c>
      <c r="DA46" s="19">
        <f>(CZ46*$D46*$E46*$G46*$I46*$DA$14)</f>
        <v>0</v>
      </c>
      <c r="DB46" s="20">
        <v>0</v>
      </c>
      <c r="DC46" s="19">
        <f>(DB46*$D46*$E46*$G46*$I46*$DC$14)</f>
        <v>0</v>
      </c>
      <c r="DD46" s="20"/>
      <c r="DE46" s="19">
        <f>(DD46*$D46*$E46*$G46*$I46*$DE$14)</f>
        <v>0</v>
      </c>
      <c r="DF46" s="20"/>
      <c r="DG46" s="19">
        <f>(DF46*$D46*$E46*$G46*$I46*$DG$14)</f>
        <v>0</v>
      </c>
      <c r="DH46" s="20"/>
      <c r="DI46" s="19">
        <f>(DH46*$D46*$E46*$G46*$J46*$DI$14)</f>
        <v>0</v>
      </c>
      <c r="DJ46" s="20"/>
      <c r="DK46" s="19">
        <f>(DJ46*$D46*$E46*$G46*$K46*$DK$14)</f>
        <v>0</v>
      </c>
      <c r="DL46" s="19">
        <f t="shared" si="67"/>
        <v>103</v>
      </c>
      <c r="DM46" s="19">
        <f t="shared" si="67"/>
        <v>4048774.0439999998</v>
      </c>
    </row>
    <row r="47" spans="1:117" ht="36.75" customHeight="1" x14ac:dyDescent="0.25">
      <c r="A47" s="123"/>
      <c r="B47" s="81">
        <v>27</v>
      </c>
      <c r="C47" s="13" t="s">
        <v>166</v>
      </c>
      <c r="D47" s="14">
        <v>22900</v>
      </c>
      <c r="E47" s="27">
        <v>4.51</v>
      </c>
      <c r="F47" s="27"/>
      <c r="G47" s="16">
        <v>1</v>
      </c>
      <c r="H47" s="14">
        <v>1.4</v>
      </c>
      <c r="I47" s="14">
        <v>1.68</v>
      </c>
      <c r="J47" s="14">
        <v>2.23</v>
      </c>
      <c r="K47" s="17">
        <v>2.57</v>
      </c>
      <c r="L47" s="20">
        <v>8</v>
      </c>
      <c r="M47" s="19">
        <f>(L47*$D47*$E47*$G47*$H47*$M$14)</f>
        <v>1272397.2799999998</v>
      </c>
      <c r="N47" s="20"/>
      <c r="O47" s="20">
        <f>(N47*$D47*$E47*$G47*$H47*$O$14)</f>
        <v>0</v>
      </c>
      <c r="P47" s="20"/>
      <c r="Q47" s="19">
        <f>(P47*$D47*$E47*$G47*$H47*$Q$14)</f>
        <v>0</v>
      </c>
      <c r="R47" s="20"/>
      <c r="S47" s="19">
        <f t="shared" si="66"/>
        <v>0</v>
      </c>
      <c r="T47" s="20"/>
      <c r="U47" s="19">
        <f>(T47*$D47*$E47*$G47*$H47*$U$14)</f>
        <v>0</v>
      </c>
      <c r="V47" s="20"/>
      <c r="W47" s="19">
        <f>(V47*$D47*$E47*$G47*$H47*$W$14)</f>
        <v>0</v>
      </c>
      <c r="X47" s="20"/>
      <c r="Y47" s="19">
        <f>(X47*$D47*$E47*$G47*$H47*$Y$14)</f>
        <v>0</v>
      </c>
      <c r="Z47" s="20"/>
      <c r="AA47" s="19">
        <f>(Z47*$D47*$E47*$G47*$H47*$AA$14)</f>
        <v>0</v>
      </c>
      <c r="AB47" s="20"/>
      <c r="AC47" s="19">
        <f>(AB47*$D47*$E47*$G47*$H47*$AC$14)</f>
        <v>0</v>
      </c>
      <c r="AD47" s="20"/>
      <c r="AE47" s="19">
        <f>(AD47*$D47*$E47*$G47*$H47*$AE$14)</f>
        <v>0</v>
      </c>
      <c r="AF47" s="77"/>
      <c r="AG47" s="19">
        <f>(AF47*$D47*$E47*$G47*$H47*$AG$14)</f>
        <v>0</v>
      </c>
      <c r="AH47" s="20"/>
      <c r="AI47" s="19">
        <f>(AH47*$D47*$E47*$G47*$H47*$AI$14)</f>
        <v>0</v>
      </c>
      <c r="AJ47" s="24"/>
      <c r="AK47" s="19">
        <f>(AJ47*$D47*$E47*$G47*$I47*$AK$14)</f>
        <v>0</v>
      </c>
      <c r="AL47" s="20"/>
      <c r="AM47" s="19">
        <f>(AL47*$D47*$E47*$G47*$I47*$AM$14)</f>
        <v>0</v>
      </c>
      <c r="AN47" s="20"/>
      <c r="AO47" s="19">
        <f>(AN47*$D47*$E47*$G47*$H47*$AO$14)</f>
        <v>0</v>
      </c>
      <c r="AP47" s="20"/>
      <c r="AQ47" s="20">
        <f>(AP47*$D47*$E47*$G47*$H47*$AQ$14)</f>
        <v>0</v>
      </c>
      <c r="AR47" s="20"/>
      <c r="AS47" s="20">
        <f>(AR47*$D47*$E47*$G47*$H47*$AS$14)</f>
        <v>0</v>
      </c>
      <c r="AT47" s="20"/>
      <c r="AU47" s="19">
        <f>(AT47*$D47*$E47*$G47*$H47*$AU$14)</f>
        <v>0</v>
      </c>
      <c r="AV47" s="20"/>
      <c r="AW47" s="19">
        <f>(AV47*$D47*$E47*$G47*$H47*$AW$14)</f>
        <v>0</v>
      </c>
      <c r="AX47" s="20"/>
      <c r="AY47" s="19">
        <f>(AX47*$D47*$E47*$G47*$H47*$AY$14)</f>
        <v>0</v>
      </c>
      <c r="AZ47" s="20"/>
      <c r="BA47" s="19">
        <f>(AZ47*$D47*$E47*$G47*$H47*$BA$14)</f>
        <v>0</v>
      </c>
      <c r="BB47" s="20"/>
      <c r="BC47" s="19">
        <f>(BB47*$D47*$E47*$G47*$H47*$BC$14)</f>
        <v>0</v>
      </c>
      <c r="BD47" s="20"/>
      <c r="BE47" s="19">
        <f>(BD47*$D47*$E47*$G47*$I47*$BE$14)</f>
        <v>0</v>
      </c>
      <c r="BF47" s="20"/>
      <c r="BG47" s="19">
        <f>(BF47*$D47*$E47*$G47*$I47*$BG$14)</f>
        <v>0</v>
      </c>
      <c r="BH47" s="20">
        <v>0</v>
      </c>
      <c r="BI47" s="19">
        <f>(BH47*$D47*$E47*$G47*$I47*$BI$14)</f>
        <v>0</v>
      </c>
      <c r="BJ47" s="20"/>
      <c r="BK47" s="19">
        <f>(BJ47*$D47*$E47*$G47*$I47*$BK$14)</f>
        <v>0</v>
      </c>
      <c r="BL47" s="20"/>
      <c r="BM47" s="19">
        <f>(BL47*$D47*$E47*$G47*$I47*$BM$14)</f>
        <v>0</v>
      </c>
      <c r="BN47" s="20"/>
      <c r="BO47" s="19">
        <f>(BN47*$D47*$E47*$G47*$I47*$BO$14)</f>
        <v>0</v>
      </c>
      <c r="BP47" s="20"/>
      <c r="BQ47" s="19">
        <f>(BP47*$D47*$E47*$G47*$I47*$BQ$14)</f>
        <v>0</v>
      </c>
      <c r="BR47" s="20"/>
      <c r="BS47" s="19">
        <f>(BR47*$D47*$E47*$G47*$I47*$BS$14)</f>
        <v>0</v>
      </c>
      <c r="BT47" s="20"/>
      <c r="BU47" s="19">
        <f>(BT47*$D47*$E47*$G47*$I47*$BU$14)</f>
        <v>0</v>
      </c>
      <c r="BV47" s="20"/>
      <c r="BW47" s="19">
        <f>(BV47*$D47*$E47*$G47*$I47*$BW$14)</f>
        <v>0</v>
      </c>
      <c r="BX47" s="20"/>
      <c r="BY47" s="22">
        <f>(BX47*$D47*$E47*$G47*$I47*$BY$14)</f>
        <v>0</v>
      </c>
      <c r="BZ47" s="20"/>
      <c r="CA47" s="19">
        <f>(BZ47*$D47*$E47*$G47*$H47*$CA$14)</f>
        <v>0</v>
      </c>
      <c r="CB47" s="20"/>
      <c r="CC47" s="19">
        <f>(CB47*$D47*$E47*$G47*$H47*$CC$14)</f>
        <v>0</v>
      </c>
      <c r="CD47" s="20"/>
      <c r="CE47" s="21">
        <f>(CD47*$D47*$E47*$G47*$H47*$CE$14)</f>
        <v>0</v>
      </c>
      <c r="CF47" s="20"/>
      <c r="CG47" s="20">
        <f>(CF47*$D47*$E47*$G47*$H47*$CG$14)</f>
        <v>0</v>
      </c>
      <c r="CH47" s="20"/>
      <c r="CI47" s="19">
        <f>(CH47*$D47*$E47*$G47*$I47*$CI$14)</f>
        <v>0</v>
      </c>
      <c r="CJ47" s="20"/>
      <c r="CK47" s="19">
        <f>(CJ47*$D47*$E47*$G47*$H47*$CK$14)</f>
        <v>0</v>
      </c>
      <c r="CL47" s="20"/>
      <c r="CM47" s="19">
        <f>(CL47*$D47*$E47*$G47*$H47*$CM$14)</f>
        <v>0</v>
      </c>
      <c r="CN47" s="20"/>
      <c r="CO47" s="19">
        <f>(CN47*$D47*$E47*$G47*$H47*$CO$14)</f>
        <v>0</v>
      </c>
      <c r="CP47" s="20"/>
      <c r="CQ47" s="19">
        <f>(CP47*$D47*$E47*$G47*$H47*$CQ$14)</f>
        <v>0</v>
      </c>
      <c r="CR47" s="20"/>
      <c r="CS47" s="19">
        <f>(CR47*$D47*$E47*$G47*$H47*$CS$14)</f>
        <v>0</v>
      </c>
      <c r="CT47" s="20"/>
      <c r="CU47" s="19">
        <f>(CT47*$D47*$E47*$G47*$I47*$CU$14)</f>
        <v>0</v>
      </c>
      <c r="CV47" s="24"/>
      <c r="CW47" s="19">
        <f>(CV47*$D47*$E47*$G47*$I47*$CW$14)</f>
        <v>0</v>
      </c>
      <c r="CX47" s="20"/>
      <c r="CY47" s="19">
        <f>(CX47*$D47*$E47*$G47*$H47*$CY$14)</f>
        <v>0</v>
      </c>
      <c r="CZ47" s="20"/>
      <c r="DA47" s="19">
        <f>(CZ47*$D47*$E47*$G47*$I47*$DA$14)</f>
        <v>0</v>
      </c>
      <c r="DB47" s="20"/>
      <c r="DC47" s="19">
        <f>(DB47*$D47*$E47*$G47*$I47*$DC$14)</f>
        <v>0</v>
      </c>
      <c r="DD47" s="20"/>
      <c r="DE47" s="19">
        <f>(DD47*$D47*$E47*$G47*$I47*$DE$14)</f>
        <v>0</v>
      </c>
      <c r="DF47" s="20"/>
      <c r="DG47" s="19">
        <f>(DF47*$D47*$E47*$G47*$I47*$DG$14)</f>
        <v>0</v>
      </c>
      <c r="DH47" s="20"/>
      <c r="DI47" s="19">
        <f>(DH47*$D47*$E47*$G47*$J47*$DI$14)</f>
        <v>0</v>
      </c>
      <c r="DJ47" s="20"/>
      <c r="DK47" s="19">
        <f>(DJ47*$D47*$E47*$G47*$K47*$DK$14)</f>
        <v>0</v>
      </c>
      <c r="DL47" s="19">
        <f t="shared" si="67"/>
        <v>8</v>
      </c>
      <c r="DM47" s="19">
        <f t="shared" si="67"/>
        <v>1272397.2799999998</v>
      </c>
    </row>
    <row r="48" spans="1:117" ht="15.75" customHeight="1" x14ac:dyDescent="0.25">
      <c r="A48" s="124">
        <v>6</v>
      </c>
      <c r="B48" s="126"/>
      <c r="C48" s="56" t="s">
        <v>167</v>
      </c>
      <c r="D48" s="62">
        <v>22900</v>
      </c>
      <c r="E48" s="59">
        <v>0.8</v>
      </c>
      <c r="F48" s="162"/>
      <c r="G48" s="63">
        <v>1</v>
      </c>
      <c r="H48" s="62">
        <v>1.4</v>
      </c>
      <c r="I48" s="62">
        <v>1.68</v>
      </c>
      <c r="J48" s="62">
        <v>2.23</v>
      </c>
      <c r="K48" s="64">
        <v>2.57</v>
      </c>
      <c r="L48" s="12">
        <f>SUM(L49:L51)</f>
        <v>24</v>
      </c>
      <c r="M48" s="12">
        <f t="shared" ref="M48:BX48" si="68">SUM(M49:M51)</f>
        <v>742509.6</v>
      </c>
      <c r="N48" s="61">
        <f t="shared" si="68"/>
        <v>8</v>
      </c>
      <c r="O48" s="61">
        <f t="shared" si="68"/>
        <v>208774.72</v>
      </c>
      <c r="P48" s="12">
        <f t="shared" si="68"/>
        <v>60</v>
      </c>
      <c r="Q48" s="12">
        <f t="shared" si="68"/>
        <v>1419937.4</v>
      </c>
      <c r="R48" s="61">
        <f t="shared" si="68"/>
        <v>0</v>
      </c>
      <c r="S48" s="61">
        <f t="shared" si="68"/>
        <v>0</v>
      </c>
      <c r="T48" s="12">
        <f t="shared" si="68"/>
        <v>0</v>
      </c>
      <c r="U48" s="12">
        <f t="shared" si="68"/>
        <v>0</v>
      </c>
      <c r="V48" s="12">
        <f t="shared" si="68"/>
        <v>0</v>
      </c>
      <c r="W48" s="12">
        <f t="shared" si="68"/>
        <v>0</v>
      </c>
      <c r="X48" s="12">
        <f t="shared" si="68"/>
        <v>1430</v>
      </c>
      <c r="Y48" s="12">
        <f t="shared" si="68"/>
        <v>61568024</v>
      </c>
      <c r="Z48" s="12">
        <f t="shared" si="68"/>
        <v>0</v>
      </c>
      <c r="AA48" s="12">
        <f t="shared" si="68"/>
        <v>0</v>
      </c>
      <c r="AB48" s="12">
        <f t="shared" si="68"/>
        <v>15</v>
      </c>
      <c r="AC48" s="12">
        <f t="shared" si="68"/>
        <v>391452.60000000003</v>
      </c>
      <c r="AD48" s="12">
        <f t="shared" si="68"/>
        <v>0</v>
      </c>
      <c r="AE48" s="12">
        <f t="shared" si="68"/>
        <v>0</v>
      </c>
      <c r="AF48" s="12">
        <f t="shared" si="68"/>
        <v>5</v>
      </c>
      <c r="AG48" s="12">
        <f t="shared" si="68"/>
        <v>130484.2</v>
      </c>
      <c r="AH48" s="12">
        <f t="shared" si="68"/>
        <v>153</v>
      </c>
      <c r="AI48" s="12">
        <f t="shared" si="68"/>
        <v>2594679.92</v>
      </c>
      <c r="AJ48" s="12">
        <f t="shared" si="68"/>
        <v>0</v>
      </c>
      <c r="AK48" s="12">
        <f t="shared" si="68"/>
        <v>0</v>
      </c>
      <c r="AL48" s="12">
        <f t="shared" si="68"/>
        <v>3</v>
      </c>
      <c r="AM48" s="12">
        <f t="shared" si="68"/>
        <v>59016.048000000003</v>
      </c>
      <c r="AN48" s="61">
        <v>5</v>
      </c>
      <c r="AO48" s="61">
        <f t="shared" si="68"/>
        <v>118621.99999999999</v>
      </c>
      <c r="AP48" s="61">
        <f t="shared" si="68"/>
        <v>0</v>
      </c>
      <c r="AQ48" s="61">
        <f t="shared" si="68"/>
        <v>0</v>
      </c>
      <c r="AR48" s="61">
        <f t="shared" si="68"/>
        <v>300</v>
      </c>
      <c r="AS48" s="61">
        <f t="shared" si="68"/>
        <v>7083015.7999999998</v>
      </c>
      <c r="AT48" s="12">
        <f t="shared" si="68"/>
        <v>0</v>
      </c>
      <c r="AU48" s="12">
        <f t="shared" si="68"/>
        <v>0</v>
      </c>
      <c r="AV48" s="12">
        <f t="shared" si="68"/>
        <v>0</v>
      </c>
      <c r="AW48" s="12">
        <f t="shared" si="68"/>
        <v>0</v>
      </c>
      <c r="AX48" s="12">
        <f t="shared" si="68"/>
        <v>0</v>
      </c>
      <c r="AY48" s="12">
        <f t="shared" si="68"/>
        <v>0</v>
      </c>
      <c r="AZ48" s="12">
        <f t="shared" si="68"/>
        <v>24</v>
      </c>
      <c r="BA48" s="12">
        <f t="shared" si="68"/>
        <v>611704.80000000005</v>
      </c>
      <c r="BB48" s="12">
        <f t="shared" si="68"/>
        <v>18</v>
      </c>
      <c r="BC48" s="12">
        <f t="shared" si="68"/>
        <v>353237.08</v>
      </c>
      <c r="BD48" s="12">
        <f t="shared" si="68"/>
        <v>126</v>
      </c>
      <c r="BE48" s="12">
        <f t="shared" si="68"/>
        <v>3363991.68</v>
      </c>
      <c r="BF48" s="61">
        <v>4</v>
      </c>
      <c r="BG48" s="61">
        <f t="shared" si="68"/>
        <v>113877.12</v>
      </c>
      <c r="BH48" s="61">
        <f t="shared" si="68"/>
        <v>142</v>
      </c>
      <c r="BI48" s="61">
        <f t="shared" si="68"/>
        <v>3393615.1199999996</v>
      </c>
      <c r="BJ48" s="12">
        <f t="shared" si="68"/>
        <v>0</v>
      </c>
      <c r="BK48" s="12">
        <f t="shared" si="68"/>
        <v>0</v>
      </c>
      <c r="BL48" s="61">
        <f t="shared" si="68"/>
        <v>32</v>
      </c>
      <c r="BM48" s="61">
        <f t="shared" si="68"/>
        <v>670182.24</v>
      </c>
      <c r="BN48" s="12">
        <f t="shared" si="68"/>
        <v>45</v>
      </c>
      <c r="BO48" s="12">
        <f t="shared" si="68"/>
        <v>1354983.8399999999</v>
      </c>
      <c r="BP48" s="12">
        <f t="shared" si="68"/>
        <v>14</v>
      </c>
      <c r="BQ48" s="12">
        <f t="shared" si="68"/>
        <v>528797.64</v>
      </c>
      <c r="BR48" s="12">
        <f t="shared" si="68"/>
        <v>41</v>
      </c>
      <c r="BS48" s="12">
        <f t="shared" si="68"/>
        <v>1087141.7760000001</v>
      </c>
      <c r="BT48" s="12">
        <f t="shared" si="68"/>
        <v>25</v>
      </c>
      <c r="BU48" s="12">
        <f t="shared" si="68"/>
        <v>780981.6</v>
      </c>
      <c r="BV48" s="12">
        <f t="shared" si="68"/>
        <v>49</v>
      </c>
      <c r="BW48" s="12">
        <f t="shared" si="68"/>
        <v>956413.91999999993</v>
      </c>
      <c r="BX48" s="12">
        <f t="shared" si="68"/>
        <v>72</v>
      </c>
      <c r="BY48" s="12">
        <f t="shared" ref="BY48:DM48" si="69">SUM(BY49:BY51)</f>
        <v>2332942.0799999996</v>
      </c>
      <c r="BZ48" s="12">
        <f t="shared" si="69"/>
        <v>227</v>
      </c>
      <c r="CA48" s="12">
        <f t="shared" si="69"/>
        <v>6085545.8439999996</v>
      </c>
      <c r="CB48" s="12">
        <f t="shared" si="69"/>
        <v>187</v>
      </c>
      <c r="CC48" s="12">
        <f t="shared" si="69"/>
        <v>3028496.6039999994</v>
      </c>
      <c r="CD48" s="12">
        <f t="shared" si="69"/>
        <v>0</v>
      </c>
      <c r="CE48" s="163">
        <f t="shared" si="69"/>
        <v>0</v>
      </c>
      <c r="CF48" s="61">
        <f t="shared" si="69"/>
        <v>0</v>
      </c>
      <c r="CG48" s="61">
        <f t="shared" si="69"/>
        <v>0</v>
      </c>
      <c r="CH48" s="28">
        <f t="shared" si="69"/>
        <v>0</v>
      </c>
      <c r="CI48" s="28">
        <f t="shared" si="69"/>
        <v>0</v>
      </c>
      <c r="CJ48" s="28">
        <f t="shared" si="69"/>
        <v>5</v>
      </c>
      <c r="CK48" s="28">
        <f t="shared" si="69"/>
        <v>67838.959999999992</v>
      </c>
      <c r="CL48" s="28">
        <f t="shared" si="69"/>
        <v>0</v>
      </c>
      <c r="CM48" s="28">
        <f t="shared" si="69"/>
        <v>0</v>
      </c>
      <c r="CN48" s="28">
        <f t="shared" si="69"/>
        <v>105</v>
      </c>
      <c r="CO48" s="28">
        <f t="shared" si="69"/>
        <v>1515796.7999999998</v>
      </c>
      <c r="CP48" s="28">
        <f t="shared" si="69"/>
        <v>17</v>
      </c>
      <c r="CQ48" s="28">
        <f t="shared" si="69"/>
        <v>484080.35199999996</v>
      </c>
      <c r="CR48" s="28">
        <f t="shared" si="69"/>
        <v>67</v>
      </c>
      <c r="CS48" s="28">
        <f t="shared" si="69"/>
        <v>3040698.64</v>
      </c>
      <c r="CT48" s="28">
        <f t="shared" si="69"/>
        <v>0</v>
      </c>
      <c r="CU48" s="28">
        <f t="shared" si="69"/>
        <v>0</v>
      </c>
      <c r="CV48" s="28">
        <f t="shared" si="69"/>
        <v>10</v>
      </c>
      <c r="CW48" s="28">
        <f t="shared" si="69"/>
        <v>256223.52</v>
      </c>
      <c r="CX48" s="28">
        <f t="shared" si="69"/>
        <v>0</v>
      </c>
      <c r="CY48" s="28">
        <f t="shared" si="69"/>
        <v>0</v>
      </c>
      <c r="CZ48" s="28">
        <f t="shared" si="69"/>
        <v>0</v>
      </c>
      <c r="DA48" s="28">
        <f t="shared" si="69"/>
        <v>0</v>
      </c>
      <c r="DB48" s="28">
        <f t="shared" si="69"/>
        <v>3</v>
      </c>
      <c r="DC48" s="28">
        <f t="shared" si="69"/>
        <v>85407.84</v>
      </c>
      <c r="DD48" s="28">
        <f t="shared" si="69"/>
        <v>11</v>
      </c>
      <c r="DE48" s="28">
        <f t="shared" si="69"/>
        <v>387489.984</v>
      </c>
      <c r="DF48" s="28">
        <f t="shared" si="69"/>
        <v>6</v>
      </c>
      <c r="DG48" s="28">
        <f t="shared" si="69"/>
        <v>193021.71839999998</v>
      </c>
      <c r="DH48" s="28">
        <v>5</v>
      </c>
      <c r="DI48" s="28">
        <f t="shared" si="69"/>
        <v>118883.976</v>
      </c>
      <c r="DJ48" s="28">
        <f t="shared" si="69"/>
        <v>41</v>
      </c>
      <c r="DK48" s="28">
        <f t="shared" si="69"/>
        <v>2196393.96</v>
      </c>
      <c r="DL48" s="28">
        <f t="shared" si="69"/>
        <v>3279</v>
      </c>
      <c r="DM48" s="28">
        <f t="shared" si="69"/>
        <v>107324263.38240004</v>
      </c>
    </row>
    <row r="49" spans="1:117" x14ac:dyDescent="0.25">
      <c r="A49" s="123"/>
      <c r="B49" s="81">
        <v>28</v>
      </c>
      <c r="C49" s="13" t="s">
        <v>168</v>
      </c>
      <c r="D49" s="14">
        <v>22900</v>
      </c>
      <c r="E49" s="23">
        <v>1.72</v>
      </c>
      <c r="F49" s="23"/>
      <c r="G49" s="16">
        <v>1</v>
      </c>
      <c r="H49" s="14">
        <v>1.4</v>
      </c>
      <c r="I49" s="14">
        <v>1.68</v>
      </c>
      <c r="J49" s="14">
        <v>2.23</v>
      </c>
      <c r="K49" s="17">
        <v>2.57</v>
      </c>
      <c r="L49" s="20">
        <v>4</v>
      </c>
      <c r="M49" s="19">
        <f t="shared" ref="M49" si="70">(L49*$D49*$E49*$G49*$H49)</f>
        <v>220572.79999999999</v>
      </c>
      <c r="N49" s="20"/>
      <c r="O49" s="20">
        <f t="shared" ref="O49" si="71">(N49*$D49*$E49*$G49*$H49)</f>
        <v>0</v>
      </c>
      <c r="P49" s="20">
        <v>5</v>
      </c>
      <c r="Q49" s="19">
        <f t="shared" ref="Q49" si="72">(P49*$D49*$E49*$G49*$H49)</f>
        <v>275716</v>
      </c>
      <c r="R49" s="20"/>
      <c r="S49" s="19">
        <f t="shared" ref="S49" si="73">(R49*$D49*$E49*$G49*$H49)</f>
        <v>0</v>
      </c>
      <c r="T49" s="20">
        <v>0</v>
      </c>
      <c r="U49" s="19">
        <f t="shared" ref="U49" si="74">(T49*$D49*$E49*$G49*$H49)</f>
        <v>0</v>
      </c>
      <c r="V49" s="20">
        <v>0</v>
      </c>
      <c r="W49" s="19">
        <f t="shared" ref="W49" si="75">(V49*$D49*$E49*$G49*$H49)</f>
        <v>0</v>
      </c>
      <c r="X49" s="20">
        <v>900</v>
      </c>
      <c r="Y49" s="19">
        <f t="shared" ref="Y49" si="76">(X49*$D49*$E49*$G49*$H49)</f>
        <v>49628880</v>
      </c>
      <c r="Z49" s="20">
        <v>0</v>
      </c>
      <c r="AA49" s="19">
        <f t="shared" ref="AA49" si="77">(Z49*$D49*$E49*$G49*$H49)</f>
        <v>0</v>
      </c>
      <c r="AB49" s="20"/>
      <c r="AC49" s="19">
        <f t="shared" ref="AC49" si="78">(AB49*$D49*$E49*$G49*$H49)</f>
        <v>0</v>
      </c>
      <c r="AD49" s="20">
        <v>0</v>
      </c>
      <c r="AE49" s="19">
        <f t="shared" ref="AE49" si="79">(AD49*$D49*$E49*$G49*$H49)</f>
        <v>0</v>
      </c>
      <c r="AF49" s="77"/>
      <c r="AG49" s="19">
        <f t="shared" ref="AG49" si="80">(AF49*$D49*$E49*$G49*$H49)</f>
        <v>0</v>
      </c>
      <c r="AH49" s="20">
        <v>13</v>
      </c>
      <c r="AI49" s="19">
        <f t="shared" ref="AI49" si="81">(AH49*$D49*$E49*$G49*$H49)</f>
        <v>716861.6</v>
      </c>
      <c r="AJ49" s="24">
        <v>0</v>
      </c>
      <c r="AK49" s="19">
        <f t="shared" ref="AK49" si="82">(AJ49*$D49*$E49*$G49*$I49)</f>
        <v>0</v>
      </c>
      <c r="AL49" s="20"/>
      <c r="AM49" s="19">
        <f t="shared" ref="AM49" si="83">(AL49*$D49*$E49*$G49*$I49)</f>
        <v>0</v>
      </c>
      <c r="AN49" s="20">
        <v>0</v>
      </c>
      <c r="AO49" s="19">
        <f t="shared" ref="AO49" si="84">(AN49*$D49*$E49*$G49*$H49)</f>
        <v>0</v>
      </c>
      <c r="AP49" s="20">
        <v>0</v>
      </c>
      <c r="AQ49" s="20">
        <f t="shared" ref="AQ49" si="85">(AP49*$D49*$E49*$G49*$H49)</f>
        <v>0</v>
      </c>
      <c r="AR49" s="20"/>
      <c r="AS49" s="20">
        <f t="shared" ref="AS49" si="86">(AR49*$D49*$E49*$G49*$H49)</f>
        <v>0</v>
      </c>
      <c r="AT49" s="20">
        <v>0</v>
      </c>
      <c r="AU49" s="19">
        <f t="shared" ref="AU49" si="87">(AT49*$D49*$E49*$G49*$H49)</f>
        <v>0</v>
      </c>
      <c r="AV49" s="20">
        <v>0</v>
      </c>
      <c r="AW49" s="19">
        <f t="shared" ref="AW49" si="88">(AV49*$D49*$E49*$G49*$H49)</f>
        <v>0</v>
      </c>
      <c r="AX49" s="20">
        <v>0</v>
      </c>
      <c r="AY49" s="19">
        <f t="shared" ref="AY49" si="89">(AX49*$D49*$E49*$G49*$H49)</f>
        <v>0</v>
      </c>
      <c r="AZ49" s="20">
        <v>1</v>
      </c>
      <c r="BA49" s="19">
        <f t="shared" ref="BA49" si="90">(AZ49*$D49*$E49*$G49*$H49)</f>
        <v>55143.199999999997</v>
      </c>
      <c r="BB49" s="20">
        <v>1</v>
      </c>
      <c r="BC49" s="19">
        <f t="shared" ref="BC49" si="91">(BB49*$D49*$E49*$G49*$H49)</f>
        <v>55143.199999999997</v>
      </c>
      <c r="BD49" s="20">
        <v>3</v>
      </c>
      <c r="BE49" s="19">
        <f t="shared" ref="BE49" si="92">(BD49*$D49*$E49*$G49*$I49)</f>
        <v>198515.52</v>
      </c>
      <c r="BF49" s="20"/>
      <c r="BG49" s="19">
        <f t="shared" ref="BG49" si="93">(BF49*$D49*$E49*$G49*$I49)</f>
        <v>0</v>
      </c>
      <c r="BH49" s="20">
        <v>2</v>
      </c>
      <c r="BI49" s="19">
        <f t="shared" ref="BI49" si="94">(BH49*$D49*$E49*$G49*$I49)</f>
        <v>132343.67999999999</v>
      </c>
      <c r="BJ49" s="20">
        <v>0</v>
      </c>
      <c r="BK49" s="19">
        <f t="shared" ref="BK49" si="95">(BJ49*$D49*$E49*$G49*$I49)</f>
        <v>0</v>
      </c>
      <c r="BL49" s="20">
        <v>1</v>
      </c>
      <c r="BM49" s="19">
        <f t="shared" ref="BM49" si="96">(BL49*$D49*$E49*$G49*$I49)</f>
        <v>66171.839999999997</v>
      </c>
      <c r="BN49" s="20">
        <v>7</v>
      </c>
      <c r="BO49" s="19">
        <f t="shared" ref="BO49" si="97">(BN49*$D49*$E49*$G49*$I49)</f>
        <v>463202.88</v>
      </c>
      <c r="BP49" s="20">
        <v>1</v>
      </c>
      <c r="BQ49" s="19">
        <f t="shared" ref="BQ49" si="98">(BP49*$D49*$E49*$G49*$I49)</f>
        <v>66171.839999999997</v>
      </c>
      <c r="BR49" s="20">
        <v>7</v>
      </c>
      <c r="BS49" s="19">
        <f t="shared" ref="BS49" si="99">(BR49*$D49*$E49*$G49*$I49)</f>
        <v>463202.88</v>
      </c>
      <c r="BT49" s="20"/>
      <c r="BU49" s="19">
        <f t="shared" ref="BU49" si="100">(BT49*$D49*$E49*$G49*$I49)</f>
        <v>0</v>
      </c>
      <c r="BV49" s="20"/>
      <c r="BW49" s="19">
        <f t="shared" ref="BW49" si="101">(BV49*$D49*$E49*$G49*$I49)</f>
        <v>0</v>
      </c>
      <c r="BX49" s="20">
        <v>11</v>
      </c>
      <c r="BY49" s="22">
        <f t="shared" ref="BY49" si="102">(BX49*$D49*$E49*$G49*$I49)</f>
        <v>727890.24</v>
      </c>
      <c r="BZ49" s="20"/>
      <c r="CA49" s="19">
        <f t="shared" ref="CA49" si="103">(BZ49*$D49*$E49*$G49*$H49)</f>
        <v>0</v>
      </c>
      <c r="CB49" s="20"/>
      <c r="CC49" s="19">
        <f t="shared" ref="CC49" si="104">(CB49*$D49*$E49*$G49*$H49)</f>
        <v>0</v>
      </c>
      <c r="CD49" s="20">
        <v>0</v>
      </c>
      <c r="CE49" s="21">
        <f t="shared" ref="CE49" si="105">(CD49*$D49*$E49*$G49*$H49)</f>
        <v>0</v>
      </c>
      <c r="CF49" s="20"/>
      <c r="CG49" s="20">
        <f t="shared" ref="CG49" si="106">(CF49*$D49*$E49*$G49*$H49)</f>
        <v>0</v>
      </c>
      <c r="CH49" s="20"/>
      <c r="CI49" s="19">
        <f t="shared" ref="CI49" si="107">(CH49*$D49*$E49*$G49*$I49)</f>
        <v>0</v>
      </c>
      <c r="CJ49" s="20"/>
      <c r="CK49" s="19">
        <f t="shared" ref="CK49" si="108">(CJ49*$D49*$E49*$G49*$H49)</f>
        <v>0</v>
      </c>
      <c r="CL49" s="20"/>
      <c r="CM49" s="19">
        <f t="shared" ref="CM49" si="109">(CL49*$D49*$E49*$G49*$H49)</f>
        <v>0</v>
      </c>
      <c r="CN49" s="20"/>
      <c r="CO49" s="19">
        <f t="shared" ref="CO49" si="110">(CN49*$D49*$E49*$G49*$H49)</f>
        <v>0</v>
      </c>
      <c r="CP49" s="20">
        <v>1</v>
      </c>
      <c r="CQ49" s="19">
        <f t="shared" ref="CQ49" si="111">(CP49*$D49*$E49*$G49*$H49)</f>
        <v>55143.199999999997</v>
      </c>
      <c r="CR49" s="20">
        <v>45</v>
      </c>
      <c r="CS49" s="19">
        <f t="shared" ref="CS49" si="112">(CR49*$D49*$E49*$G49*$H49)</f>
        <v>2481444</v>
      </c>
      <c r="CT49" s="20"/>
      <c r="CU49" s="19">
        <f t="shared" ref="CU49" si="113">(CT49*$D49*$E49*$G49*$I49)</f>
        <v>0</v>
      </c>
      <c r="CV49" s="24">
        <v>0</v>
      </c>
      <c r="CW49" s="19">
        <f t="shared" ref="CW49" si="114">(CV49*$D49*$E49*$G49*$I49)</f>
        <v>0</v>
      </c>
      <c r="CX49" s="20"/>
      <c r="CY49" s="19">
        <f t="shared" ref="CY49" si="115">(CX49*$D49*$E49*$G49*$H49)</f>
        <v>0</v>
      </c>
      <c r="CZ49" s="20">
        <v>0</v>
      </c>
      <c r="DA49" s="19">
        <f t="shared" ref="DA49" si="116">(CZ49*$D49*$E49*$G49*$I49)</f>
        <v>0</v>
      </c>
      <c r="DB49" s="20">
        <v>0</v>
      </c>
      <c r="DC49" s="19">
        <f t="shared" ref="DC49" si="117">(DB49*$D49*$E49*$G49*$I49)</f>
        <v>0</v>
      </c>
      <c r="DD49" s="20">
        <v>1</v>
      </c>
      <c r="DE49" s="19">
        <f t="shared" ref="DE49" si="118">(DD49*$D49*$E49*$G49*$I49)</f>
        <v>66171.839999999997</v>
      </c>
      <c r="DF49" s="20"/>
      <c r="DG49" s="19">
        <f t="shared" ref="DG49" si="119">(DF49*$D49*$E49*$G49*$I49)</f>
        <v>0</v>
      </c>
      <c r="DH49" s="20"/>
      <c r="DI49" s="19">
        <f t="shared" ref="DI49" si="120">(DH49*$D49*$E49*$G49*$J49)</f>
        <v>0</v>
      </c>
      <c r="DJ49" s="20">
        <v>3</v>
      </c>
      <c r="DK49" s="19">
        <f t="shared" ref="DK49" si="121">(DJ49*$D49*$E49*$G49*$K49)</f>
        <v>303681.48</v>
      </c>
      <c r="DL49" s="19">
        <f t="shared" ref="DL49:DM51" si="122">SUM(L49,N49,P49,R49,T49,V49,X49,Z49,AB49,AD49,AF49,AH49,AJ49,AN49,AP49,CD49,AR49,AT49,AV49,AX49,AZ49,CH49,BB49,BD49,BF49,BJ49,AL49,BL49,BN49,BP49,BR49,BT49,BV49,BX49,BZ49,CB49,CF49,CJ49,CL49,CN49,CP49,CR49,CT49,CV49,BH49,CX49,CZ49,DB49,DD49,DF49,DH49,DJ49)</f>
        <v>1006</v>
      </c>
      <c r="DM49" s="19">
        <f t="shared" si="122"/>
        <v>55976256.200000025</v>
      </c>
    </row>
    <row r="50" spans="1:117" ht="33.75" customHeight="1" x14ac:dyDescent="0.25">
      <c r="A50" s="123"/>
      <c r="B50" s="81">
        <v>29</v>
      </c>
      <c r="C50" s="13" t="s">
        <v>169</v>
      </c>
      <c r="D50" s="14">
        <v>22900</v>
      </c>
      <c r="E50" s="23">
        <v>0.74</v>
      </c>
      <c r="F50" s="23"/>
      <c r="G50" s="16">
        <v>1</v>
      </c>
      <c r="H50" s="14">
        <v>1.4</v>
      </c>
      <c r="I50" s="14">
        <v>1.68</v>
      </c>
      <c r="J50" s="14">
        <v>2.23</v>
      </c>
      <c r="K50" s="17">
        <v>2.57</v>
      </c>
      <c r="L50" s="20">
        <v>20</v>
      </c>
      <c r="M50" s="19">
        <f>(L50*$D50*$E50*$G50*$H50*$M$14)</f>
        <v>521936.8</v>
      </c>
      <c r="N50" s="20">
        <v>8</v>
      </c>
      <c r="O50" s="20">
        <f>(N50*$D50*$E50*$G50*$H50*$O$14)</f>
        <v>208774.72</v>
      </c>
      <c r="P50" s="20">
        <v>35</v>
      </c>
      <c r="Q50" s="19">
        <f>(P50*$D50*$E50*$G50*$H50*$Q$14)</f>
        <v>913389.4</v>
      </c>
      <c r="R50" s="20"/>
      <c r="S50" s="19">
        <f>(R50/12*7*$D50*$E50*$G50*$H50*$S$14)+(R50/12*5*$D50*$E50*$G50*$H50*$S$15)</f>
        <v>0</v>
      </c>
      <c r="T50" s="20">
        <v>0</v>
      </c>
      <c r="U50" s="19">
        <f>(T50*$D50*$E50*$G50*$H50*$U$14)</f>
        <v>0</v>
      </c>
      <c r="V50" s="20">
        <v>0</v>
      </c>
      <c r="W50" s="19">
        <f>(V50*$D50*$E50*$G50*$H50*$W$14)</f>
        <v>0</v>
      </c>
      <c r="X50" s="20">
        <v>400</v>
      </c>
      <c r="Y50" s="19">
        <f>(X50*$D50*$E50*$G50*$H50*$Y$14)</f>
        <v>10438736</v>
      </c>
      <c r="Z50" s="20">
        <v>0</v>
      </c>
      <c r="AA50" s="19">
        <f>(Z50*$D50*$E50*$G50*$H50*$AA$14)</f>
        <v>0</v>
      </c>
      <c r="AB50" s="20">
        <v>15</v>
      </c>
      <c r="AC50" s="19">
        <f>(AB50*$D50*$E50*$G50*$H50*$AC$14)</f>
        <v>391452.60000000003</v>
      </c>
      <c r="AD50" s="20">
        <v>0</v>
      </c>
      <c r="AE50" s="19">
        <f>(AD50*$D50*$E50*$G50*$H50*$AE$14)</f>
        <v>0</v>
      </c>
      <c r="AF50" s="20">
        <v>5</v>
      </c>
      <c r="AG50" s="19">
        <f>(AF50*$D50*$E50*$G50*$H50*$AG$14)</f>
        <v>130484.2</v>
      </c>
      <c r="AH50" s="20">
        <v>18</v>
      </c>
      <c r="AI50" s="19">
        <f>(AH50*$D50*$E50*$G50*$H50*$AI$14)</f>
        <v>469743.12</v>
      </c>
      <c r="AJ50" s="24"/>
      <c r="AK50" s="19">
        <f>(AJ50*$D50*$E50*$G50*$I50*$AK$14)</f>
        <v>0</v>
      </c>
      <c r="AL50" s="20">
        <v>1</v>
      </c>
      <c r="AM50" s="19">
        <f>(AL50*$D50*$E50*$G50*$I50*$AM$14)</f>
        <v>31316.208000000002</v>
      </c>
      <c r="AN50" s="20">
        <v>5</v>
      </c>
      <c r="AO50" s="19">
        <f>(AN50*$D50*$E50*$G50*$H50*$AO$14)</f>
        <v>118621.99999999999</v>
      </c>
      <c r="AP50" s="20"/>
      <c r="AQ50" s="20">
        <f>(AP50*$D50*$E50*$G50*$H50*$AQ$14)</f>
        <v>0</v>
      </c>
      <c r="AR50" s="20">
        <v>230</v>
      </c>
      <c r="AS50" s="20">
        <f>(AR50*$D50*$E50*$G50*$H50*$AS$14)</f>
        <v>6275103.7999999998</v>
      </c>
      <c r="AT50" s="20">
        <v>0</v>
      </c>
      <c r="AU50" s="19">
        <f>(AT50*$D50*$E50*$G50*$H50*$AU$14)</f>
        <v>0</v>
      </c>
      <c r="AV50" s="20">
        <v>0</v>
      </c>
      <c r="AW50" s="19">
        <f>(AV50*$D50*$E50*$G50*$H50*$AW$14)</f>
        <v>0</v>
      </c>
      <c r="AX50" s="20">
        <v>0</v>
      </c>
      <c r="AY50" s="19">
        <f>(AX50*$D50*$E50*$G50*$H50*$AY$14)</f>
        <v>0</v>
      </c>
      <c r="AZ50" s="20">
        <v>20</v>
      </c>
      <c r="BA50" s="19">
        <f>(AZ50*$D50*$E50*$G50*$H50*$BA$14)</f>
        <v>521936.8</v>
      </c>
      <c r="BB50" s="20">
        <v>7</v>
      </c>
      <c r="BC50" s="19">
        <f>(BB50*$D50*$E50*$G50*$H50*$BC$14)</f>
        <v>182677.88</v>
      </c>
      <c r="BD50" s="20">
        <v>100</v>
      </c>
      <c r="BE50" s="19">
        <f>(BD50*$D50*$E50*$G50*$I50*$BE$14)</f>
        <v>2846928</v>
      </c>
      <c r="BF50" s="20">
        <v>4</v>
      </c>
      <c r="BG50" s="19">
        <f>(BF50*$D50*$E50*$G50*$I50*$BG$14)</f>
        <v>113877.12</v>
      </c>
      <c r="BH50" s="20">
        <v>70</v>
      </c>
      <c r="BI50" s="19">
        <f>(BH50*$D50*$E50*$G50*$I50*$BI$14)</f>
        <v>2291777.0399999996</v>
      </c>
      <c r="BJ50" s="20">
        <v>0</v>
      </c>
      <c r="BK50" s="19">
        <f>(BJ50*$D50*$E50*$G50*$I50*$BK$14)</f>
        <v>0</v>
      </c>
      <c r="BL50" s="20">
        <v>10</v>
      </c>
      <c r="BM50" s="19">
        <f>(BL50*$D50*$E50*$G50*$I50*$BM$14)</f>
        <v>313162.08</v>
      </c>
      <c r="BN50" s="20">
        <v>25</v>
      </c>
      <c r="BO50" s="19">
        <f>(BN50*$D50*$E50*$G50*$I50*$BO$14)</f>
        <v>711732</v>
      </c>
      <c r="BP50" s="20">
        <v>13</v>
      </c>
      <c r="BQ50" s="19">
        <f>(BP50*$D50*$E50*$G50*$I50*$BQ$14)</f>
        <v>462625.80000000005</v>
      </c>
      <c r="BR50" s="20">
        <v>13</v>
      </c>
      <c r="BS50" s="19">
        <f>(BR50*$D50*$E50*$G50*$I50*$BS$14)</f>
        <v>333090.576</v>
      </c>
      <c r="BT50" s="20">
        <v>20</v>
      </c>
      <c r="BU50" s="19">
        <f>(BT50*$D50*$E50*$G50*$I50*$BU$14)</f>
        <v>711732</v>
      </c>
      <c r="BV50" s="20">
        <v>19</v>
      </c>
      <c r="BW50" s="19">
        <f>(BV50*$D50*$E50*$G50*$I50*$BW$14)</f>
        <v>540916.31999999995</v>
      </c>
      <c r="BX50" s="20">
        <f>50+2</f>
        <v>52</v>
      </c>
      <c r="BY50" s="22">
        <f>(BX50*$D50*$E50*$G50*$I50*$BY$14)</f>
        <v>1480402.56</v>
      </c>
      <c r="BZ50" s="20">
        <v>227</v>
      </c>
      <c r="CA50" s="19">
        <f>(BZ50*$D50*$E50*$G50*$H50*$CA$14)</f>
        <v>6085545.8439999996</v>
      </c>
      <c r="CB50" s="20">
        <v>57</v>
      </c>
      <c r="CC50" s="19">
        <f>(CB50*$D50*$E50*$G50*$H50*$CC$14)</f>
        <v>1528088.6039999996</v>
      </c>
      <c r="CD50" s="20">
        <v>0</v>
      </c>
      <c r="CE50" s="21">
        <f>(CD50*$D50*$E50*$G50*$H50*$CE$14)</f>
        <v>0</v>
      </c>
      <c r="CF50" s="20"/>
      <c r="CG50" s="20">
        <f>(CF50*$D50*$E50*$G50*$H50*$CG$14)</f>
        <v>0</v>
      </c>
      <c r="CH50" s="20"/>
      <c r="CI50" s="19">
        <f>(CH50*$D50*$E50*$G50*$I50*$CI$14)</f>
        <v>0</v>
      </c>
      <c r="CJ50" s="20">
        <v>2</v>
      </c>
      <c r="CK50" s="19">
        <f>(CJ50*$D50*$E50*$G50*$H50*$CK$14)</f>
        <v>33214.159999999996</v>
      </c>
      <c r="CL50" s="20"/>
      <c r="CM50" s="19">
        <f>(CL50*$D50*$E50*$G50*$H50*$CM$14)</f>
        <v>0</v>
      </c>
      <c r="CN50" s="20">
        <v>60</v>
      </c>
      <c r="CO50" s="19">
        <f>(CN50*$D50*$E50*$G50*$H50*$CO$14)</f>
        <v>996424.79999999993</v>
      </c>
      <c r="CP50" s="20">
        <v>16</v>
      </c>
      <c r="CQ50" s="19">
        <f>(CP50*$D50*$E50*$G50*$H50*$CQ$14)</f>
        <v>428937.15199999994</v>
      </c>
      <c r="CR50" s="20">
        <v>20</v>
      </c>
      <c r="CS50" s="19">
        <f>(CR50*$D50*$E50*$G50*$H50*$CS$14)</f>
        <v>536171.43999999983</v>
      </c>
      <c r="CT50" s="20"/>
      <c r="CU50" s="19">
        <f>(CT50*$D50*$E50*$G50*$I50*$CU$14)</f>
        <v>0</v>
      </c>
      <c r="CV50" s="24">
        <v>10</v>
      </c>
      <c r="CW50" s="19">
        <f>(CV50*$D50*$E50*$G50*$I50*$CW$14)</f>
        <v>256223.52</v>
      </c>
      <c r="CX50" s="20"/>
      <c r="CY50" s="19">
        <f>(CX50*$D50*$E50*$G50*$H50*$CY$14)</f>
        <v>0</v>
      </c>
      <c r="CZ50" s="20"/>
      <c r="DA50" s="19">
        <f>(CZ50*$D50*$E50*$G50*$I50*$DA$14)</f>
        <v>0</v>
      </c>
      <c r="DB50" s="20">
        <v>3</v>
      </c>
      <c r="DC50" s="19">
        <f>(DB50*$D50*$E50*$G50*$I50*$DC$14)</f>
        <v>85407.84</v>
      </c>
      <c r="DD50" s="20">
        <v>9</v>
      </c>
      <c r="DE50" s="19">
        <f>(DD50*$D50*$E50*$G50*$I50*$DE$14)</f>
        <v>307468.22399999999</v>
      </c>
      <c r="DF50" s="20">
        <v>6</v>
      </c>
      <c r="DG50" s="19">
        <f>(DF50*$D50*$E50*$G50*$I50*$DG$14)</f>
        <v>193021.71839999998</v>
      </c>
      <c r="DH50" s="20">
        <v>1</v>
      </c>
      <c r="DI50" s="19">
        <f>(DH50*$D50*$E50*$G50*$J50*$DI$14)</f>
        <v>45347.495999999999</v>
      </c>
      <c r="DJ50" s="20">
        <v>35</v>
      </c>
      <c r="DK50" s="19">
        <f>(DJ50*$D50*$E50*$G50*$K50*$DK$14)</f>
        <v>1829151.24</v>
      </c>
      <c r="DL50" s="19">
        <f t="shared" si="122"/>
        <v>1536</v>
      </c>
      <c r="DM50" s="19">
        <f t="shared" si="122"/>
        <v>42335419.062399998</v>
      </c>
    </row>
    <row r="51" spans="1:117" ht="27" customHeight="1" x14ac:dyDescent="0.25">
      <c r="A51" s="123"/>
      <c r="B51" s="81">
        <v>30</v>
      </c>
      <c r="C51" s="13" t="s">
        <v>170</v>
      </c>
      <c r="D51" s="14">
        <v>22900</v>
      </c>
      <c r="E51" s="23">
        <v>0.36</v>
      </c>
      <c r="F51" s="23"/>
      <c r="G51" s="16">
        <v>1</v>
      </c>
      <c r="H51" s="14">
        <v>1.4</v>
      </c>
      <c r="I51" s="14">
        <v>1.68</v>
      </c>
      <c r="J51" s="14">
        <v>2.23</v>
      </c>
      <c r="K51" s="17">
        <v>2.57</v>
      </c>
      <c r="L51" s="20"/>
      <c r="M51" s="19">
        <f>(L51*$D51*$E51*$G51*$H51)</f>
        <v>0</v>
      </c>
      <c r="N51" s="20"/>
      <c r="O51" s="20">
        <f>(N51*$D51*$E51*$G51*$H51)</f>
        <v>0</v>
      </c>
      <c r="P51" s="20">
        <v>20</v>
      </c>
      <c r="Q51" s="19">
        <f>(P51*$D51*$E51*$G51*$H51)</f>
        <v>230831.99999999997</v>
      </c>
      <c r="R51" s="20"/>
      <c r="S51" s="19">
        <f>(R51*$D51*$E51*$G51*$H51)</f>
        <v>0</v>
      </c>
      <c r="T51" s="20">
        <v>0</v>
      </c>
      <c r="U51" s="19">
        <f>(T51*$D51*$E51*$G51*$H51)</f>
        <v>0</v>
      </c>
      <c r="V51" s="20">
        <v>0</v>
      </c>
      <c r="W51" s="19">
        <f>(V51*$D51*$E51*$G51*$H51)</f>
        <v>0</v>
      </c>
      <c r="X51" s="20">
        <v>130</v>
      </c>
      <c r="Y51" s="19">
        <f>(X51*$D51*$E51*$G51*$H51)</f>
        <v>1500408</v>
      </c>
      <c r="Z51" s="20">
        <v>0</v>
      </c>
      <c r="AA51" s="19">
        <f>(Z51*$D51*$E51*$G51*$H51)</f>
        <v>0</v>
      </c>
      <c r="AB51" s="20"/>
      <c r="AC51" s="19">
        <f>(AB51*$D51*$E51*$G51*$H51)</f>
        <v>0</v>
      </c>
      <c r="AD51" s="20">
        <v>0</v>
      </c>
      <c r="AE51" s="19">
        <f>(AD51*$D51*$E51*$G51*$H51)</f>
        <v>0</v>
      </c>
      <c r="AF51" s="77"/>
      <c r="AG51" s="19">
        <f>(AF51*$D51*$E51*$G51*$H51)</f>
        <v>0</v>
      </c>
      <c r="AH51" s="20">
        <v>122</v>
      </c>
      <c r="AI51" s="19">
        <f>(AH51*$D51*$E51*$G51*$H51)</f>
        <v>1408075.2</v>
      </c>
      <c r="AJ51" s="24">
        <v>0</v>
      </c>
      <c r="AK51" s="19">
        <f>(AJ51*$D51*$E51*$G51*$I51)</f>
        <v>0</v>
      </c>
      <c r="AL51" s="20">
        <v>2</v>
      </c>
      <c r="AM51" s="19">
        <f>(AL51*$D51*$E51*$G51*$I51)</f>
        <v>27699.84</v>
      </c>
      <c r="AN51" s="20"/>
      <c r="AO51" s="19">
        <f>(AN51*$D51*$E51*$G51*$H51)</f>
        <v>0</v>
      </c>
      <c r="AP51" s="20"/>
      <c r="AQ51" s="20">
        <f>(AP51*$D51*$E51*$G51*$H51)</f>
        <v>0</v>
      </c>
      <c r="AR51" s="20">
        <v>70</v>
      </c>
      <c r="AS51" s="20">
        <f>(AR51*$D51*$E51*$G51*$H51)</f>
        <v>807912</v>
      </c>
      <c r="AT51" s="20">
        <v>0</v>
      </c>
      <c r="AU51" s="19">
        <f>(AT51*$D51*$E51*$G51*$H51)</f>
        <v>0</v>
      </c>
      <c r="AV51" s="20">
        <v>0</v>
      </c>
      <c r="AW51" s="19">
        <f>(AV51*$D51*$E51*$G51*$H51)</f>
        <v>0</v>
      </c>
      <c r="AX51" s="20">
        <v>0</v>
      </c>
      <c r="AY51" s="19">
        <f>(AX51*$D51*$E51*$G51*$H51)</f>
        <v>0</v>
      </c>
      <c r="AZ51" s="20">
        <v>3</v>
      </c>
      <c r="BA51" s="19">
        <f>(AZ51*$D51*$E51*$G51*$H51)</f>
        <v>34624.799999999996</v>
      </c>
      <c r="BB51" s="20">
        <v>10</v>
      </c>
      <c r="BC51" s="19">
        <f>(BB51*$D51*$E51*$G51*$H51)</f>
        <v>115415.99999999999</v>
      </c>
      <c r="BD51" s="20">
        <v>23</v>
      </c>
      <c r="BE51" s="19">
        <f>(BD51*$D51*$E51*$G51*$I51)</f>
        <v>318548.15999999997</v>
      </c>
      <c r="BF51" s="20"/>
      <c r="BG51" s="19">
        <f>(BF51*$D51*$E51*$G51*$I51)</f>
        <v>0</v>
      </c>
      <c r="BH51" s="20">
        <v>70</v>
      </c>
      <c r="BI51" s="19">
        <f>(BH51*$D51*$E51*$G51*$I51)</f>
        <v>969494.39999999991</v>
      </c>
      <c r="BJ51" s="20">
        <v>0</v>
      </c>
      <c r="BK51" s="19">
        <f>(BJ51*$D51*$E51*$G51*$I51)</f>
        <v>0</v>
      </c>
      <c r="BL51" s="20">
        <f>15+6</f>
        <v>21</v>
      </c>
      <c r="BM51" s="19">
        <f>(BL51*$D51*$E51*$G51*$I51)</f>
        <v>290848.32</v>
      </c>
      <c r="BN51" s="20">
        <v>13</v>
      </c>
      <c r="BO51" s="19">
        <f>(BN51*$D51*$E51*$G51*$I51)</f>
        <v>180048.96</v>
      </c>
      <c r="BP51" s="20"/>
      <c r="BQ51" s="19">
        <f>(BP51*$D51*$E51*$G51*$I51)</f>
        <v>0</v>
      </c>
      <c r="BR51" s="20">
        <v>21</v>
      </c>
      <c r="BS51" s="19">
        <f>(BR51*$D51*$E51*$G51*$I51)</f>
        <v>290848.32</v>
      </c>
      <c r="BT51" s="20">
        <v>5</v>
      </c>
      <c r="BU51" s="19">
        <f>(BT51*$D51*$E51*$G51*$I51)</f>
        <v>69249.599999999991</v>
      </c>
      <c r="BV51" s="20">
        <v>30</v>
      </c>
      <c r="BW51" s="19">
        <f>(BV51*$D51*$E51*$G51*$I51)</f>
        <v>415497.6</v>
      </c>
      <c r="BX51" s="20">
        <v>9</v>
      </c>
      <c r="BY51" s="22">
        <f>(BX51*$D51*$E51*$G51*$I51)</f>
        <v>124649.28</v>
      </c>
      <c r="BZ51" s="20"/>
      <c r="CA51" s="19">
        <f>(BZ51*$D51*$E51*$G51*$H51)</f>
        <v>0</v>
      </c>
      <c r="CB51" s="20">
        <v>130</v>
      </c>
      <c r="CC51" s="19">
        <f>(CB51*$D51*$E51*$G51*$H51)</f>
        <v>1500408</v>
      </c>
      <c r="CD51" s="20">
        <v>0</v>
      </c>
      <c r="CE51" s="21">
        <f>(CD51*$D51*$E51*$G51*$H51)</f>
        <v>0</v>
      </c>
      <c r="CF51" s="20"/>
      <c r="CG51" s="20">
        <f>(CF51*$D51*$E51*$G51*$H51)</f>
        <v>0</v>
      </c>
      <c r="CH51" s="20"/>
      <c r="CI51" s="19">
        <f>(CH51*$D51*$E51*$G51*$I51)</f>
        <v>0</v>
      </c>
      <c r="CJ51" s="20">
        <v>3</v>
      </c>
      <c r="CK51" s="19">
        <f>(CJ51*$D51*$E51*$G51*$H51)</f>
        <v>34624.799999999996</v>
      </c>
      <c r="CL51" s="20"/>
      <c r="CM51" s="19">
        <f>(CL51*$D51*$E51*$G51*$H51)</f>
        <v>0</v>
      </c>
      <c r="CN51" s="20">
        <v>45</v>
      </c>
      <c r="CO51" s="19">
        <f>(CN51*$D51*$E51*$G51*$H51)</f>
        <v>519371.99999999994</v>
      </c>
      <c r="CP51" s="20"/>
      <c r="CQ51" s="19">
        <f>(CP51*$D51*$E51*$G51*$H51)</f>
        <v>0</v>
      </c>
      <c r="CR51" s="20">
        <v>2</v>
      </c>
      <c r="CS51" s="19">
        <f>(CR51*$D51*$E51*$G51*$H51)</f>
        <v>23083.199999999997</v>
      </c>
      <c r="CT51" s="20"/>
      <c r="CU51" s="19">
        <f>(CT51*$D51*$E51*$G51*$I51)</f>
        <v>0</v>
      </c>
      <c r="CV51" s="24">
        <v>0</v>
      </c>
      <c r="CW51" s="19">
        <f>(CV51*$D51*$E51*$G51*$I51)</f>
        <v>0</v>
      </c>
      <c r="CX51" s="20"/>
      <c r="CY51" s="19">
        <f>(CX51*$D51*$E51*$G51*$H51)</f>
        <v>0</v>
      </c>
      <c r="CZ51" s="20"/>
      <c r="DA51" s="19">
        <f>(CZ51*$D51*$E51*$G51*$I51)</f>
        <v>0</v>
      </c>
      <c r="DB51" s="20"/>
      <c r="DC51" s="19">
        <f>(DB51*$D51*$E51*$G51*$I51)</f>
        <v>0</v>
      </c>
      <c r="DD51" s="20">
        <v>1</v>
      </c>
      <c r="DE51" s="19">
        <f>(DD51*$D51*$E51*$G51*$I51)</f>
        <v>13849.92</v>
      </c>
      <c r="DF51" s="20"/>
      <c r="DG51" s="19">
        <f>(DF51*$D51*$E51*$G51*$I51)</f>
        <v>0</v>
      </c>
      <c r="DH51" s="20">
        <v>4</v>
      </c>
      <c r="DI51" s="19">
        <f>(DH51*$D51*$E51*$G51*$J51)</f>
        <v>73536.479999999996</v>
      </c>
      <c r="DJ51" s="20">
        <v>3</v>
      </c>
      <c r="DK51" s="19">
        <f>(DJ51*$D51*$E51*$G51*$K51)</f>
        <v>63561.24</v>
      </c>
      <c r="DL51" s="19">
        <f t="shared" si="122"/>
        <v>737</v>
      </c>
      <c r="DM51" s="19">
        <f t="shared" si="122"/>
        <v>9012588.120000001</v>
      </c>
    </row>
    <row r="52" spans="1:117" ht="15.75" customHeight="1" x14ac:dyDescent="0.25">
      <c r="A52" s="124">
        <v>7</v>
      </c>
      <c r="B52" s="126"/>
      <c r="C52" s="56" t="s">
        <v>171</v>
      </c>
      <c r="D52" s="62">
        <v>22900</v>
      </c>
      <c r="E52" s="65">
        <v>1.84</v>
      </c>
      <c r="F52" s="164"/>
      <c r="G52" s="63">
        <v>1</v>
      </c>
      <c r="H52" s="62">
        <v>1.4</v>
      </c>
      <c r="I52" s="62">
        <v>1.68</v>
      </c>
      <c r="J52" s="62">
        <v>2.23</v>
      </c>
      <c r="K52" s="64">
        <v>2.57</v>
      </c>
      <c r="L52" s="12">
        <f>SUM(L53)</f>
        <v>0</v>
      </c>
      <c r="M52" s="12">
        <f t="shared" ref="M52:BX52" si="123">SUM(M53)</f>
        <v>0</v>
      </c>
      <c r="N52" s="61">
        <f t="shared" si="123"/>
        <v>0</v>
      </c>
      <c r="O52" s="61">
        <f t="shared" si="123"/>
        <v>0</v>
      </c>
      <c r="P52" s="12">
        <f t="shared" si="123"/>
        <v>28</v>
      </c>
      <c r="Q52" s="12">
        <f t="shared" si="123"/>
        <v>1816904.32</v>
      </c>
      <c r="R52" s="61">
        <f t="shared" si="123"/>
        <v>30</v>
      </c>
      <c r="S52" s="61">
        <f t="shared" si="123"/>
        <v>1983552.1999999997</v>
      </c>
      <c r="T52" s="12">
        <f t="shared" si="123"/>
        <v>0</v>
      </c>
      <c r="U52" s="12">
        <f t="shared" si="123"/>
        <v>0</v>
      </c>
      <c r="V52" s="12">
        <f t="shared" si="123"/>
        <v>0</v>
      </c>
      <c r="W52" s="12">
        <f t="shared" si="123"/>
        <v>0</v>
      </c>
      <c r="X52" s="12">
        <f t="shared" si="123"/>
        <v>0</v>
      </c>
      <c r="Y52" s="12">
        <f t="shared" si="123"/>
        <v>0</v>
      </c>
      <c r="Z52" s="12">
        <f t="shared" si="123"/>
        <v>0</v>
      </c>
      <c r="AA52" s="12">
        <f t="shared" si="123"/>
        <v>0</v>
      </c>
      <c r="AB52" s="12">
        <f t="shared" si="123"/>
        <v>0</v>
      </c>
      <c r="AC52" s="12">
        <f t="shared" si="123"/>
        <v>0</v>
      </c>
      <c r="AD52" s="12">
        <f t="shared" si="123"/>
        <v>30</v>
      </c>
      <c r="AE52" s="12">
        <f t="shared" si="123"/>
        <v>2477596.7999999998</v>
      </c>
      <c r="AF52" s="12">
        <f t="shared" si="123"/>
        <v>0</v>
      </c>
      <c r="AG52" s="12">
        <f t="shared" si="123"/>
        <v>0</v>
      </c>
      <c r="AH52" s="12">
        <f t="shared" si="123"/>
        <v>0</v>
      </c>
      <c r="AI52" s="12">
        <f t="shared" si="123"/>
        <v>0</v>
      </c>
      <c r="AJ52" s="12">
        <f t="shared" si="123"/>
        <v>0</v>
      </c>
      <c r="AK52" s="12">
        <f t="shared" si="123"/>
        <v>0</v>
      </c>
      <c r="AL52" s="12">
        <f t="shared" si="123"/>
        <v>0</v>
      </c>
      <c r="AM52" s="12">
        <f t="shared" si="123"/>
        <v>0</v>
      </c>
      <c r="AN52" s="61">
        <v>0</v>
      </c>
      <c r="AO52" s="61">
        <f t="shared" si="123"/>
        <v>0</v>
      </c>
      <c r="AP52" s="61">
        <f t="shared" si="123"/>
        <v>0</v>
      </c>
      <c r="AQ52" s="61">
        <f t="shared" si="123"/>
        <v>0</v>
      </c>
      <c r="AR52" s="61">
        <f t="shared" si="123"/>
        <v>0</v>
      </c>
      <c r="AS52" s="61">
        <f t="shared" si="123"/>
        <v>0</v>
      </c>
      <c r="AT52" s="12">
        <f t="shared" si="123"/>
        <v>0</v>
      </c>
      <c r="AU52" s="12">
        <f t="shared" si="123"/>
        <v>0</v>
      </c>
      <c r="AV52" s="12">
        <f t="shared" si="123"/>
        <v>0</v>
      </c>
      <c r="AW52" s="12">
        <f t="shared" si="123"/>
        <v>0</v>
      </c>
      <c r="AX52" s="12">
        <f t="shared" si="123"/>
        <v>0</v>
      </c>
      <c r="AY52" s="12">
        <f t="shared" si="123"/>
        <v>0</v>
      </c>
      <c r="AZ52" s="12">
        <f t="shared" si="123"/>
        <v>0</v>
      </c>
      <c r="BA52" s="12">
        <f t="shared" si="123"/>
        <v>0</v>
      </c>
      <c r="BB52" s="12">
        <f t="shared" si="123"/>
        <v>0</v>
      </c>
      <c r="BC52" s="12">
        <f t="shared" si="123"/>
        <v>0</v>
      </c>
      <c r="BD52" s="12">
        <f t="shared" si="123"/>
        <v>4</v>
      </c>
      <c r="BE52" s="12">
        <f t="shared" si="123"/>
        <v>283153.91999999998</v>
      </c>
      <c r="BF52" s="61">
        <v>12</v>
      </c>
      <c r="BG52" s="61">
        <f t="shared" si="123"/>
        <v>849461.76000000001</v>
      </c>
      <c r="BH52" s="61">
        <f t="shared" si="123"/>
        <v>20</v>
      </c>
      <c r="BI52" s="61">
        <f t="shared" si="123"/>
        <v>1628135.0399999998</v>
      </c>
      <c r="BJ52" s="12">
        <f t="shared" si="123"/>
        <v>0</v>
      </c>
      <c r="BK52" s="12">
        <f t="shared" si="123"/>
        <v>0</v>
      </c>
      <c r="BL52" s="61">
        <f t="shared" si="123"/>
        <v>0</v>
      </c>
      <c r="BM52" s="61">
        <f t="shared" si="123"/>
        <v>0</v>
      </c>
      <c r="BN52" s="12">
        <f t="shared" si="123"/>
        <v>0</v>
      </c>
      <c r="BO52" s="12">
        <f t="shared" si="123"/>
        <v>0</v>
      </c>
      <c r="BP52" s="12">
        <f t="shared" si="123"/>
        <v>0</v>
      </c>
      <c r="BQ52" s="12">
        <f t="shared" si="123"/>
        <v>0</v>
      </c>
      <c r="BR52" s="12">
        <f t="shared" si="123"/>
        <v>0</v>
      </c>
      <c r="BS52" s="12">
        <f t="shared" si="123"/>
        <v>0</v>
      </c>
      <c r="BT52" s="12">
        <f t="shared" si="123"/>
        <v>7</v>
      </c>
      <c r="BU52" s="12">
        <f t="shared" si="123"/>
        <v>619399.19999999995</v>
      </c>
      <c r="BV52" s="12">
        <f t="shared" si="123"/>
        <v>0</v>
      </c>
      <c r="BW52" s="12">
        <f t="shared" si="123"/>
        <v>0</v>
      </c>
      <c r="BX52" s="12">
        <f t="shared" si="123"/>
        <v>2</v>
      </c>
      <c r="BY52" s="12">
        <f t="shared" ref="BY52:DM52" si="124">SUM(BY53)</f>
        <v>141576.95999999999</v>
      </c>
      <c r="BZ52" s="12">
        <f t="shared" si="124"/>
        <v>0</v>
      </c>
      <c r="CA52" s="12">
        <f t="shared" si="124"/>
        <v>0</v>
      </c>
      <c r="CB52" s="12">
        <f t="shared" si="124"/>
        <v>0</v>
      </c>
      <c r="CC52" s="12">
        <f t="shared" si="124"/>
        <v>0</v>
      </c>
      <c r="CD52" s="12">
        <f t="shared" si="124"/>
        <v>0</v>
      </c>
      <c r="CE52" s="163">
        <f t="shared" si="124"/>
        <v>0</v>
      </c>
      <c r="CF52" s="61">
        <f t="shared" si="124"/>
        <v>0</v>
      </c>
      <c r="CG52" s="61">
        <f t="shared" si="124"/>
        <v>0</v>
      </c>
      <c r="CH52" s="28">
        <f t="shared" si="124"/>
        <v>0</v>
      </c>
      <c r="CI52" s="28">
        <f t="shared" si="124"/>
        <v>0</v>
      </c>
      <c r="CJ52" s="28">
        <f t="shared" si="124"/>
        <v>0</v>
      </c>
      <c r="CK52" s="28">
        <f t="shared" si="124"/>
        <v>0</v>
      </c>
      <c r="CL52" s="28">
        <f t="shared" si="124"/>
        <v>0</v>
      </c>
      <c r="CM52" s="28">
        <f t="shared" si="124"/>
        <v>0</v>
      </c>
      <c r="CN52" s="28">
        <f t="shared" si="124"/>
        <v>0</v>
      </c>
      <c r="CO52" s="28">
        <f t="shared" si="124"/>
        <v>0</v>
      </c>
      <c r="CP52" s="28">
        <f t="shared" si="124"/>
        <v>1</v>
      </c>
      <c r="CQ52" s="28">
        <f t="shared" si="124"/>
        <v>66659.151999999987</v>
      </c>
      <c r="CR52" s="28">
        <f t="shared" si="124"/>
        <v>4</v>
      </c>
      <c r="CS52" s="28">
        <f t="shared" si="124"/>
        <v>266636.60799999995</v>
      </c>
      <c r="CT52" s="28">
        <f t="shared" si="124"/>
        <v>0</v>
      </c>
      <c r="CU52" s="28">
        <f t="shared" si="124"/>
        <v>0</v>
      </c>
      <c r="CV52" s="28">
        <f t="shared" si="124"/>
        <v>0</v>
      </c>
      <c r="CW52" s="28">
        <f t="shared" si="124"/>
        <v>0</v>
      </c>
      <c r="CX52" s="28">
        <f t="shared" si="124"/>
        <v>0</v>
      </c>
      <c r="CY52" s="28">
        <f t="shared" si="124"/>
        <v>0</v>
      </c>
      <c r="CZ52" s="28">
        <f t="shared" si="124"/>
        <v>0</v>
      </c>
      <c r="DA52" s="28">
        <f t="shared" si="124"/>
        <v>0</v>
      </c>
      <c r="DB52" s="28">
        <f t="shared" si="124"/>
        <v>0</v>
      </c>
      <c r="DC52" s="28">
        <f t="shared" si="124"/>
        <v>0</v>
      </c>
      <c r="DD52" s="28">
        <f t="shared" si="124"/>
        <v>0</v>
      </c>
      <c r="DE52" s="28">
        <f t="shared" si="124"/>
        <v>0</v>
      </c>
      <c r="DF52" s="28">
        <f t="shared" si="124"/>
        <v>0</v>
      </c>
      <c r="DG52" s="28">
        <f t="shared" si="124"/>
        <v>0</v>
      </c>
      <c r="DH52" s="28">
        <v>0</v>
      </c>
      <c r="DI52" s="28">
        <f t="shared" si="124"/>
        <v>0</v>
      </c>
      <c r="DJ52" s="28">
        <f t="shared" si="124"/>
        <v>0</v>
      </c>
      <c r="DK52" s="28">
        <f t="shared" si="124"/>
        <v>0</v>
      </c>
      <c r="DL52" s="28">
        <f t="shared" si="124"/>
        <v>138</v>
      </c>
      <c r="DM52" s="28">
        <f t="shared" si="124"/>
        <v>10133075.959999997</v>
      </c>
    </row>
    <row r="53" spans="1:117" ht="30" customHeight="1" x14ac:dyDescent="0.25">
      <c r="A53" s="123"/>
      <c r="B53" s="81">
        <v>31</v>
      </c>
      <c r="C53" s="13" t="s">
        <v>172</v>
      </c>
      <c r="D53" s="14">
        <v>22900</v>
      </c>
      <c r="E53" s="23">
        <v>1.84</v>
      </c>
      <c r="F53" s="23"/>
      <c r="G53" s="16">
        <v>1</v>
      </c>
      <c r="H53" s="14">
        <v>1.4</v>
      </c>
      <c r="I53" s="14">
        <v>1.68</v>
      </c>
      <c r="J53" s="14">
        <v>2.23</v>
      </c>
      <c r="K53" s="17">
        <v>2.57</v>
      </c>
      <c r="L53" s="20"/>
      <c r="M53" s="19">
        <f t="shared" si="4"/>
        <v>0</v>
      </c>
      <c r="N53" s="20"/>
      <c r="O53" s="20">
        <f>(N53*$D53*$E53*$G53*$H53*$O$14)</f>
        <v>0</v>
      </c>
      <c r="P53" s="20">
        <v>28</v>
      </c>
      <c r="Q53" s="19">
        <f>(P53*$D53*$E53*$G53*$H53*$Q$14)</f>
        <v>1816904.32</v>
      </c>
      <c r="R53" s="20">
        <v>30</v>
      </c>
      <c r="S53" s="19">
        <f t="shared" ref="S53" si="125">(R53/12*7*$D53*$E53*$G53*$H53*$S$14)+(R53/12*5*$D53*$E53*$G53*$H53*$S$15)</f>
        <v>1983552.1999999997</v>
      </c>
      <c r="T53" s="20"/>
      <c r="U53" s="19">
        <f>(T53*$D53*$E53*$G53*$H53*$U$14)</f>
        <v>0</v>
      </c>
      <c r="V53" s="20"/>
      <c r="W53" s="19">
        <f>(V53*$D53*$E53*$G53*$H53*$W$14)</f>
        <v>0</v>
      </c>
      <c r="X53" s="20"/>
      <c r="Y53" s="19">
        <f>(X53*$D53*$E53*$G53*$H53*$Y$14)</f>
        <v>0</v>
      </c>
      <c r="Z53" s="20"/>
      <c r="AA53" s="19">
        <f>(Z53*$D53*$E53*$G53*$H53*$AA$14)</f>
        <v>0</v>
      </c>
      <c r="AB53" s="20"/>
      <c r="AC53" s="19">
        <f>(AB53*$D53*$E53*$G53*$H53*$AC$14)</f>
        <v>0</v>
      </c>
      <c r="AD53" s="20">
        <v>30</v>
      </c>
      <c r="AE53" s="19">
        <f>(AD53*$D53*$E53*$G53*$H53*$AE$14)</f>
        <v>2477596.7999999998</v>
      </c>
      <c r="AF53" s="77"/>
      <c r="AG53" s="19">
        <f>(AF53*$D53*$E53*$G53*$H53*$AG$14)</f>
        <v>0</v>
      </c>
      <c r="AH53" s="20"/>
      <c r="AI53" s="19">
        <f>(AH53*$D53*$E53*$G53*$H53*$AI$14)</f>
        <v>0</v>
      </c>
      <c r="AJ53" s="24">
        <v>0</v>
      </c>
      <c r="AK53" s="19">
        <f>(AJ53*$D53*$E53*$G53*$I53*$AK$14)</f>
        <v>0</v>
      </c>
      <c r="AL53" s="20"/>
      <c r="AM53" s="19">
        <f>(AL53*$D53*$E53*$G53*$I53*$AM$14)</f>
        <v>0</v>
      </c>
      <c r="AN53" s="20"/>
      <c r="AO53" s="19">
        <f>(AN53*$D53*$E53*$G53*$H53*$AO$14)</f>
        <v>0</v>
      </c>
      <c r="AP53" s="20"/>
      <c r="AQ53" s="20">
        <f>(AP53*$D53*$E53*$G53*$H53*$AQ$14)</f>
        <v>0</v>
      </c>
      <c r="AR53" s="20"/>
      <c r="AS53" s="20">
        <f>(AR53*$D53*$E53*$G53*$H53*$AS$14)</f>
        <v>0</v>
      </c>
      <c r="AT53" s="20"/>
      <c r="AU53" s="19">
        <f>(AT53*$D53*$E53*$G53*$H53*$AU$14)</f>
        <v>0</v>
      </c>
      <c r="AV53" s="20"/>
      <c r="AW53" s="19">
        <f>(AV53*$D53*$E53*$G53*$H53*$AW$14)</f>
        <v>0</v>
      </c>
      <c r="AX53" s="20"/>
      <c r="AY53" s="19">
        <f>(AX53*$D53*$E53*$G53*$H53*$AY$14)</f>
        <v>0</v>
      </c>
      <c r="AZ53" s="20"/>
      <c r="BA53" s="19">
        <f>(AZ53*$D53*$E53*$G53*$H53*$BA$14)</f>
        <v>0</v>
      </c>
      <c r="BB53" s="20"/>
      <c r="BC53" s="19">
        <f>(BB53*$D53*$E53*$G53*$H53*$BC$14)</f>
        <v>0</v>
      </c>
      <c r="BD53" s="20">
        <v>4</v>
      </c>
      <c r="BE53" s="19">
        <f>(BD53*$D53*$E53*$G53*$I53*$BE$14)</f>
        <v>283153.91999999998</v>
      </c>
      <c r="BF53" s="20">
        <v>12</v>
      </c>
      <c r="BG53" s="19">
        <f>(BF53*$D53*$E53*$G53*$I53*$BG$14)</f>
        <v>849461.76000000001</v>
      </c>
      <c r="BH53" s="20">
        <v>20</v>
      </c>
      <c r="BI53" s="19">
        <f>(BH53*$D53*$E53*$G53*$I53*$BI$14)</f>
        <v>1628135.0399999998</v>
      </c>
      <c r="BJ53" s="20"/>
      <c r="BK53" s="19">
        <f>(BJ53*$D53*$E53*$G53*$I53*$BK$14)</f>
        <v>0</v>
      </c>
      <c r="BL53" s="20"/>
      <c r="BM53" s="19">
        <f>(BL53*$D53*$E53*$G53*$I53*$BM$14)</f>
        <v>0</v>
      </c>
      <c r="BN53" s="20"/>
      <c r="BO53" s="19">
        <f>(BN53*$D53*$E53*$G53*$I53*$BO$14)</f>
        <v>0</v>
      </c>
      <c r="BP53" s="20"/>
      <c r="BQ53" s="19">
        <f>(BP53*$D53*$E53*$G53*$I53*$BQ$14)</f>
        <v>0</v>
      </c>
      <c r="BR53" s="20"/>
      <c r="BS53" s="19">
        <f>(BR53*$D53*$E53*$G53*$I53*$BS$14)</f>
        <v>0</v>
      </c>
      <c r="BT53" s="20">
        <v>7</v>
      </c>
      <c r="BU53" s="19">
        <f>(BT53*$D53*$E53*$G53*$I53*$BU$14)</f>
        <v>619399.19999999995</v>
      </c>
      <c r="BV53" s="20"/>
      <c r="BW53" s="19">
        <f>(BV53*$D53*$E53*$G53*$I53*$BW$14)</f>
        <v>0</v>
      </c>
      <c r="BX53" s="20">
        <v>2</v>
      </c>
      <c r="BY53" s="19">
        <f>(BX53*$D53*$E53*$G53*$I53*$BY$14)</f>
        <v>141576.95999999999</v>
      </c>
      <c r="BZ53" s="20"/>
      <c r="CA53" s="19">
        <f>(BZ53*$D53*$E53*$G53*$H53*$CA$14)</f>
        <v>0</v>
      </c>
      <c r="CB53" s="20"/>
      <c r="CC53" s="19">
        <f>(CB53*$D53*$E53*$G53*$H53*$CC$14)</f>
        <v>0</v>
      </c>
      <c r="CD53" s="20"/>
      <c r="CE53" s="21">
        <f>(CD53*$D53*$E53*$G53*$H53*$CE$14)</f>
        <v>0</v>
      </c>
      <c r="CF53" s="20"/>
      <c r="CG53" s="20">
        <f>(CF53*$D53*$E53*$G53*$H53*$CG$14)</f>
        <v>0</v>
      </c>
      <c r="CH53" s="20"/>
      <c r="CI53" s="19">
        <f>(CH53*$D53*$E53*$G53*$I53*$CI$14)</f>
        <v>0</v>
      </c>
      <c r="CJ53" s="20"/>
      <c r="CK53" s="19">
        <f>(CJ53*$D53*$E53*$G53*$H53*$CK$14)</f>
        <v>0</v>
      </c>
      <c r="CL53" s="20"/>
      <c r="CM53" s="19">
        <f>(CL53*$D53*$E53*$G53*$H53*$CM$14)</f>
        <v>0</v>
      </c>
      <c r="CN53" s="20"/>
      <c r="CO53" s="19">
        <f>(CN53*$D53*$E53*$G53*$H53*$CO$14)</f>
        <v>0</v>
      </c>
      <c r="CP53" s="20">
        <v>1</v>
      </c>
      <c r="CQ53" s="19">
        <f>(CP53*$D53*$E53*$G53*$H53*$CQ$14)</f>
        <v>66659.151999999987</v>
      </c>
      <c r="CR53" s="20">
        <v>4</v>
      </c>
      <c r="CS53" s="19">
        <f>(CR53*$D53*$E53*$G53*$H53*$CS$14)</f>
        <v>266636.60799999995</v>
      </c>
      <c r="CT53" s="20"/>
      <c r="CU53" s="19">
        <f>(CT53*$D53*$E53*$G53*$I53*$CU$14)</f>
        <v>0</v>
      </c>
      <c r="CV53" s="24">
        <v>0</v>
      </c>
      <c r="CW53" s="19">
        <f>(CV53*$D53*$E53*$G53*$I53*$CW$14)</f>
        <v>0</v>
      </c>
      <c r="CX53" s="20"/>
      <c r="CY53" s="19">
        <f>(CX53*$D53*$E53*$G53*$H53*$CY$14)</f>
        <v>0</v>
      </c>
      <c r="CZ53" s="20"/>
      <c r="DA53" s="19">
        <f>(CZ53*$D53*$E53*$G53*$I53*$DA$14)</f>
        <v>0</v>
      </c>
      <c r="DB53" s="20"/>
      <c r="DC53" s="19">
        <f>(DB53*$D53*$E53*$G53*$I53*$DC$14)</f>
        <v>0</v>
      </c>
      <c r="DD53" s="20"/>
      <c r="DE53" s="19">
        <f>(DD53*$D53*$E53*$G53*$I53*$DE$14)</f>
        <v>0</v>
      </c>
      <c r="DF53" s="20"/>
      <c r="DG53" s="19">
        <f>(DF53*$D53*$E53*$G53*$I53*$DG$14)</f>
        <v>0</v>
      </c>
      <c r="DH53" s="20"/>
      <c r="DI53" s="19">
        <f>(DH53*$D53*$E53*$G53*$J53*$DI$14)</f>
        <v>0</v>
      </c>
      <c r="DJ53" s="20"/>
      <c r="DK53" s="19">
        <f>(DJ53*$D53*$E53*$G53*$K53*$DK$14)</f>
        <v>0</v>
      </c>
      <c r="DL53" s="19">
        <f>SUM(L53,N53,P53,R53,T53,V53,X53,Z53,AB53,AD53,AF53,AH53,AJ53,AN53,AP53,CD53,AR53,AT53,AV53,AX53,AZ53,CH53,BB53,BD53,BF53,BJ53,AL53,BL53,BN53,BP53,BR53,BT53,BV53,BX53,BZ53,CB53,CF53,CJ53,CL53,CN53,CP53,CR53,CT53,CV53,BH53,CX53,CZ53,DB53,DD53,DF53,DH53,DJ53)</f>
        <v>138</v>
      </c>
      <c r="DM53" s="19">
        <f>SUM(M53,O53,Q53,S53,U53,W53,Y53,AA53,AC53,AE53,AG53,AI53,AK53,AO53,AQ53,CE53,AS53,AU53,AW53,AY53,BA53,CI53,BC53,BE53,BG53,BK53,AM53,BM53,BO53,BQ53,BS53,BU53,BW53,BY53,CA53,CC53,CG53,CK53,CM53,CO53,CQ53,CS53,CU53,CW53,BI53,CY53,DA53,DC53,DE53,DG53,DI53,DK53)</f>
        <v>10133075.959999997</v>
      </c>
    </row>
    <row r="54" spans="1:117" ht="15.75" customHeight="1" x14ac:dyDescent="0.25">
      <c r="A54" s="124">
        <v>8</v>
      </c>
      <c r="B54" s="126"/>
      <c r="C54" s="56" t="s">
        <v>173</v>
      </c>
      <c r="D54" s="62">
        <v>22900</v>
      </c>
      <c r="E54" s="65">
        <v>4.59</v>
      </c>
      <c r="F54" s="164"/>
      <c r="G54" s="63">
        <v>1</v>
      </c>
      <c r="H54" s="62">
        <v>1.4</v>
      </c>
      <c r="I54" s="62">
        <v>1.68</v>
      </c>
      <c r="J54" s="62">
        <v>2.23</v>
      </c>
      <c r="K54" s="64">
        <v>2.57</v>
      </c>
      <c r="L54" s="12">
        <f>SUM(L55:L57)</f>
        <v>0</v>
      </c>
      <c r="M54" s="12">
        <f t="shared" ref="M54:BX54" si="126">SUM(M55:M57)</f>
        <v>0</v>
      </c>
      <c r="N54" s="61">
        <f t="shared" si="126"/>
        <v>0</v>
      </c>
      <c r="O54" s="61">
        <f t="shared" si="126"/>
        <v>0</v>
      </c>
      <c r="P54" s="12">
        <f t="shared" si="126"/>
        <v>203</v>
      </c>
      <c r="Q54" s="12">
        <f t="shared" si="126"/>
        <v>42819977.200000003</v>
      </c>
      <c r="R54" s="61">
        <f t="shared" si="126"/>
        <v>0</v>
      </c>
      <c r="S54" s="61">
        <f t="shared" si="126"/>
        <v>0</v>
      </c>
      <c r="T54" s="12">
        <f t="shared" si="126"/>
        <v>0</v>
      </c>
      <c r="U54" s="12">
        <f t="shared" si="126"/>
        <v>0</v>
      </c>
      <c r="V54" s="12">
        <f t="shared" si="126"/>
        <v>0</v>
      </c>
      <c r="W54" s="12">
        <f t="shared" si="126"/>
        <v>0</v>
      </c>
      <c r="X54" s="12">
        <f t="shared" si="126"/>
        <v>0</v>
      </c>
      <c r="Y54" s="12">
        <f t="shared" si="126"/>
        <v>0</v>
      </c>
      <c r="Z54" s="12">
        <f t="shared" si="126"/>
        <v>0</v>
      </c>
      <c r="AA54" s="12">
        <f t="shared" si="126"/>
        <v>0</v>
      </c>
      <c r="AB54" s="12">
        <f t="shared" si="126"/>
        <v>0</v>
      </c>
      <c r="AC54" s="12">
        <f t="shared" si="126"/>
        <v>0</v>
      </c>
      <c r="AD54" s="12">
        <f t="shared" si="126"/>
        <v>0</v>
      </c>
      <c r="AE54" s="12">
        <f t="shared" si="126"/>
        <v>0</v>
      </c>
      <c r="AF54" s="12">
        <f t="shared" si="126"/>
        <v>0</v>
      </c>
      <c r="AG54" s="12">
        <f t="shared" si="126"/>
        <v>0</v>
      </c>
      <c r="AH54" s="12">
        <f t="shared" si="126"/>
        <v>0</v>
      </c>
      <c r="AI54" s="12">
        <f t="shared" si="126"/>
        <v>0</v>
      </c>
      <c r="AJ54" s="12">
        <f t="shared" si="126"/>
        <v>0</v>
      </c>
      <c r="AK54" s="12">
        <f t="shared" si="126"/>
        <v>0</v>
      </c>
      <c r="AL54" s="12">
        <f t="shared" si="126"/>
        <v>0</v>
      </c>
      <c r="AM54" s="12">
        <f t="shared" si="126"/>
        <v>0</v>
      </c>
      <c r="AN54" s="61">
        <v>0</v>
      </c>
      <c r="AO54" s="61">
        <f t="shared" si="126"/>
        <v>0</v>
      </c>
      <c r="AP54" s="61">
        <f t="shared" si="126"/>
        <v>0</v>
      </c>
      <c r="AQ54" s="61">
        <f t="shared" si="126"/>
        <v>0</v>
      </c>
      <c r="AR54" s="61">
        <f t="shared" si="126"/>
        <v>0</v>
      </c>
      <c r="AS54" s="61">
        <f t="shared" si="126"/>
        <v>0</v>
      </c>
      <c r="AT54" s="12">
        <f t="shared" si="126"/>
        <v>0</v>
      </c>
      <c r="AU54" s="12">
        <f t="shared" si="126"/>
        <v>0</v>
      </c>
      <c r="AV54" s="12">
        <f t="shared" si="126"/>
        <v>0</v>
      </c>
      <c r="AW54" s="12">
        <f t="shared" si="126"/>
        <v>0</v>
      </c>
      <c r="AX54" s="12">
        <f t="shared" si="126"/>
        <v>0</v>
      </c>
      <c r="AY54" s="12">
        <f t="shared" si="126"/>
        <v>0</v>
      </c>
      <c r="AZ54" s="12">
        <f t="shared" si="126"/>
        <v>0</v>
      </c>
      <c r="BA54" s="12">
        <f t="shared" si="126"/>
        <v>0</v>
      </c>
      <c r="BB54" s="12">
        <f t="shared" si="126"/>
        <v>0</v>
      </c>
      <c r="BC54" s="12">
        <f t="shared" si="126"/>
        <v>0</v>
      </c>
      <c r="BD54" s="12">
        <f t="shared" si="126"/>
        <v>0</v>
      </c>
      <c r="BE54" s="12">
        <f t="shared" si="126"/>
        <v>0</v>
      </c>
      <c r="BF54" s="61">
        <v>0</v>
      </c>
      <c r="BG54" s="61">
        <f t="shared" si="126"/>
        <v>0</v>
      </c>
      <c r="BH54" s="61">
        <f t="shared" si="126"/>
        <v>0</v>
      </c>
      <c r="BI54" s="61">
        <f t="shared" si="126"/>
        <v>0</v>
      </c>
      <c r="BJ54" s="12">
        <f t="shared" si="126"/>
        <v>0</v>
      </c>
      <c r="BK54" s="12">
        <f t="shared" si="126"/>
        <v>0</v>
      </c>
      <c r="BL54" s="61">
        <f t="shared" si="126"/>
        <v>0</v>
      </c>
      <c r="BM54" s="61">
        <f t="shared" si="126"/>
        <v>0</v>
      </c>
      <c r="BN54" s="12">
        <f t="shared" si="126"/>
        <v>0</v>
      </c>
      <c r="BO54" s="12">
        <f t="shared" si="126"/>
        <v>0</v>
      </c>
      <c r="BP54" s="12">
        <f t="shared" si="126"/>
        <v>0</v>
      </c>
      <c r="BQ54" s="12">
        <f t="shared" si="126"/>
        <v>0</v>
      </c>
      <c r="BR54" s="12">
        <f t="shared" si="126"/>
        <v>0</v>
      </c>
      <c r="BS54" s="12">
        <f t="shared" si="126"/>
        <v>0</v>
      </c>
      <c r="BT54" s="12">
        <f t="shared" si="126"/>
        <v>0</v>
      </c>
      <c r="BU54" s="12">
        <f t="shared" si="126"/>
        <v>0</v>
      </c>
      <c r="BV54" s="12">
        <f t="shared" si="126"/>
        <v>0</v>
      </c>
      <c r="BW54" s="12">
        <f t="shared" si="126"/>
        <v>0</v>
      </c>
      <c r="BX54" s="12">
        <f t="shared" si="126"/>
        <v>0</v>
      </c>
      <c r="BY54" s="12">
        <f t="shared" ref="BY54:DM54" si="127">SUM(BY55:BY57)</f>
        <v>0</v>
      </c>
      <c r="BZ54" s="12">
        <f t="shared" si="127"/>
        <v>0</v>
      </c>
      <c r="CA54" s="12">
        <f t="shared" si="127"/>
        <v>0</v>
      </c>
      <c r="CB54" s="12">
        <f t="shared" si="127"/>
        <v>0</v>
      </c>
      <c r="CC54" s="12">
        <f t="shared" si="127"/>
        <v>0</v>
      </c>
      <c r="CD54" s="12">
        <f t="shared" si="127"/>
        <v>0</v>
      </c>
      <c r="CE54" s="163">
        <f t="shared" si="127"/>
        <v>0</v>
      </c>
      <c r="CF54" s="61">
        <f t="shared" si="127"/>
        <v>0</v>
      </c>
      <c r="CG54" s="61">
        <f t="shared" si="127"/>
        <v>0</v>
      </c>
      <c r="CH54" s="28">
        <f t="shared" si="127"/>
        <v>0</v>
      </c>
      <c r="CI54" s="28">
        <f t="shared" si="127"/>
        <v>0</v>
      </c>
      <c r="CJ54" s="28">
        <f t="shared" si="127"/>
        <v>0</v>
      </c>
      <c r="CK54" s="28">
        <f t="shared" si="127"/>
        <v>0</v>
      </c>
      <c r="CL54" s="28">
        <f t="shared" si="127"/>
        <v>0</v>
      </c>
      <c r="CM54" s="28">
        <f t="shared" si="127"/>
        <v>0</v>
      </c>
      <c r="CN54" s="28">
        <f t="shared" si="127"/>
        <v>0</v>
      </c>
      <c r="CO54" s="28">
        <f t="shared" si="127"/>
        <v>0</v>
      </c>
      <c r="CP54" s="28">
        <f t="shared" si="127"/>
        <v>0</v>
      </c>
      <c r="CQ54" s="28">
        <f t="shared" si="127"/>
        <v>0</v>
      </c>
      <c r="CR54" s="28">
        <f t="shared" si="127"/>
        <v>4</v>
      </c>
      <c r="CS54" s="28">
        <f t="shared" si="127"/>
        <v>900623.10799999989</v>
      </c>
      <c r="CT54" s="28">
        <f t="shared" si="127"/>
        <v>0</v>
      </c>
      <c r="CU54" s="28">
        <f t="shared" si="127"/>
        <v>0</v>
      </c>
      <c r="CV54" s="28">
        <f t="shared" si="127"/>
        <v>0</v>
      </c>
      <c r="CW54" s="28">
        <f t="shared" si="127"/>
        <v>0</v>
      </c>
      <c r="CX54" s="28">
        <f t="shared" si="127"/>
        <v>0</v>
      </c>
      <c r="CY54" s="28">
        <f t="shared" si="127"/>
        <v>0</v>
      </c>
      <c r="CZ54" s="28">
        <f t="shared" si="127"/>
        <v>0</v>
      </c>
      <c r="DA54" s="28">
        <f t="shared" si="127"/>
        <v>0</v>
      </c>
      <c r="DB54" s="28">
        <f t="shared" si="127"/>
        <v>0</v>
      </c>
      <c r="DC54" s="28">
        <f t="shared" si="127"/>
        <v>0</v>
      </c>
      <c r="DD54" s="28">
        <f t="shared" si="127"/>
        <v>0</v>
      </c>
      <c r="DE54" s="28">
        <f t="shared" si="127"/>
        <v>0</v>
      </c>
      <c r="DF54" s="28">
        <f t="shared" si="127"/>
        <v>0</v>
      </c>
      <c r="DG54" s="28">
        <f t="shared" si="127"/>
        <v>0</v>
      </c>
      <c r="DH54" s="28">
        <v>0</v>
      </c>
      <c r="DI54" s="28">
        <f t="shared" si="127"/>
        <v>0</v>
      </c>
      <c r="DJ54" s="28">
        <f t="shared" si="127"/>
        <v>0</v>
      </c>
      <c r="DK54" s="28">
        <f t="shared" si="127"/>
        <v>0</v>
      </c>
      <c r="DL54" s="28">
        <f t="shared" si="127"/>
        <v>207</v>
      </c>
      <c r="DM54" s="28">
        <f t="shared" si="127"/>
        <v>43720600.308000006</v>
      </c>
    </row>
    <row r="55" spans="1:117" ht="30" customHeight="1" x14ac:dyDescent="0.25">
      <c r="A55" s="123"/>
      <c r="B55" s="81">
        <v>32</v>
      </c>
      <c r="C55" s="13" t="s">
        <v>174</v>
      </c>
      <c r="D55" s="14">
        <v>22900</v>
      </c>
      <c r="E55" s="23">
        <v>7.82</v>
      </c>
      <c r="F55" s="23"/>
      <c r="G55" s="16">
        <v>1</v>
      </c>
      <c r="H55" s="14">
        <v>1.4</v>
      </c>
      <c r="I55" s="14">
        <v>1.68</v>
      </c>
      <c r="J55" s="14">
        <v>2.23</v>
      </c>
      <c r="K55" s="17">
        <v>2.57</v>
      </c>
      <c r="L55" s="20"/>
      <c r="M55" s="19">
        <f t="shared" si="4"/>
        <v>0</v>
      </c>
      <c r="N55" s="20"/>
      <c r="O55" s="20">
        <f>(N55*$D55*$E55*$G55*$H55*$O$14)</f>
        <v>0</v>
      </c>
      <c r="P55" s="20">
        <v>80</v>
      </c>
      <c r="Q55" s="19">
        <f>(P55*$D55*$E55*$G55*$H55*$Q$14)</f>
        <v>22062409.600000001</v>
      </c>
      <c r="R55" s="20"/>
      <c r="S55" s="19">
        <f t="shared" ref="S55:S57" si="128">(R55/12*7*$D55*$E55*$G55*$H55*$S$14)+(R55/12*5*$D55*$E55*$G55*$H55*$S$15)</f>
        <v>0</v>
      </c>
      <c r="T55" s="20"/>
      <c r="U55" s="19">
        <f>(T55*$D55*$E55*$G55*$H55*$U$14)</f>
        <v>0</v>
      </c>
      <c r="V55" s="20">
        <v>0</v>
      </c>
      <c r="W55" s="19">
        <f>(V55*$D55*$E55*$G55*$H55*$W$14)</f>
        <v>0</v>
      </c>
      <c r="X55" s="20"/>
      <c r="Y55" s="19">
        <f>(X55*$D55*$E55*$G55*$H55*$Y$14)</f>
        <v>0</v>
      </c>
      <c r="Z55" s="20">
        <v>0</v>
      </c>
      <c r="AA55" s="19">
        <f>(Z55*$D55*$E55*$G55*$H55*$AA$14)</f>
        <v>0</v>
      </c>
      <c r="AB55" s="20"/>
      <c r="AC55" s="19">
        <f>(AB55*$D55*$E55*$G55*$H55*$AC$14)</f>
        <v>0</v>
      </c>
      <c r="AD55" s="20">
        <v>0</v>
      </c>
      <c r="AE55" s="19">
        <f>(AD55*$D55*$E55*$G55*$H55*$AE$14)</f>
        <v>0</v>
      </c>
      <c r="AF55" s="77"/>
      <c r="AG55" s="19">
        <f>(AF55*$D55*$E55*$G55*$H55*$AG$14)</f>
        <v>0</v>
      </c>
      <c r="AH55" s="20"/>
      <c r="AI55" s="19">
        <f>(AH55*$D55*$E55*$G55*$H55*$AI$14)</f>
        <v>0</v>
      </c>
      <c r="AJ55" s="24">
        <v>0</v>
      </c>
      <c r="AK55" s="19">
        <f>(AJ55*$D55*$E55*$G55*$I55*$AK$14)</f>
        <v>0</v>
      </c>
      <c r="AL55" s="20">
        <v>0</v>
      </c>
      <c r="AM55" s="19">
        <f>(AL55*$D55*$E55*$G55*$I55*$AM$14)</f>
        <v>0</v>
      </c>
      <c r="AN55" s="20"/>
      <c r="AO55" s="19">
        <f>(AN55*$D55*$E55*$G55*$H55*$AO$14)</f>
        <v>0</v>
      </c>
      <c r="AP55" s="20">
        <v>0</v>
      </c>
      <c r="AQ55" s="20">
        <f>(AP55*$D55*$E55*$G55*$H55*$AQ$14)</f>
        <v>0</v>
      </c>
      <c r="AR55" s="20">
        <v>0</v>
      </c>
      <c r="AS55" s="20">
        <f>(AR55*$D55*$E55*$G55*$H55*$AS$14)</f>
        <v>0</v>
      </c>
      <c r="AT55" s="20">
        <v>0</v>
      </c>
      <c r="AU55" s="19">
        <f>(AT55*$D55*$E55*$G55*$H55*$AU$14)</f>
        <v>0</v>
      </c>
      <c r="AV55" s="20">
        <v>0</v>
      </c>
      <c r="AW55" s="19">
        <f>(AV55*$D55*$E55*$G55*$H55*$AW$14)</f>
        <v>0</v>
      </c>
      <c r="AX55" s="20">
        <v>0</v>
      </c>
      <c r="AY55" s="19">
        <f>(AX55*$D55*$E55*$G55*$H55*$AY$14)</f>
        <v>0</v>
      </c>
      <c r="AZ55" s="20"/>
      <c r="BA55" s="19">
        <f>(AZ55*$D55*$E55*$G55*$H55*$BA$14)</f>
        <v>0</v>
      </c>
      <c r="BB55" s="20"/>
      <c r="BC55" s="19">
        <f>(BB55*$D55*$E55*$G55*$H55*$BC$14)</f>
        <v>0</v>
      </c>
      <c r="BD55" s="20"/>
      <c r="BE55" s="19">
        <f>(BD55*$D55*$E55*$G55*$I55*$BE$14)</f>
        <v>0</v>
      </c>
      <c r="BF55" s="20"/>
      <c r="BG55" s="19">
        <f>(BF55*$D55*$E55*$G55*$I55*$BG$14)</f>
        <v>0</v>
      </c>
      <c r="BH55" s="20"/>
      <c r="BI55" s="19">
        <f>(BH55*$D55*$E55*$G55*$I55*$BI$14)</f>
        <v>0</v>
      </c>
      <c r="BJ55" s="20">
        <v>0</v>
      </c>
      <c r="BK55" s="19">
        <f>(BJ55*$D55*$E55*$G55*$I55*$BK$14)</f>
        <v>0</v>
      </c>
      <c r="BL55" s="20"/>
      <c r="BM55" s="19">
        <f>(BL55*$D55*$E55*$G55*$I55*$BM$14)</f>
        <v>0</v>
      </c>
      <c r="BN55" s="20"/>
      <c r="BO55" s="19">
        <f>(BN55*$D55*$E55*$G55*$I55*$BO$14)</f>
        <v>0</v>
      </c>
      <c r="BP55" s="20"/>
      <c r="BQ55" s="19">
        <f>(BP55*$D55*$E55*$G55*$I55*$BQ$14)</f>
        <v>0</v>
      </c>
      <c r="BR55" s="20"/>
      <c r="BS55" s="19">
        <f>(BR55*$D55*$E55*$G55*$I55*$BS$14)</f>
        <v>0</v>
      </c>
      <c r="BT55" s="20"/>
      <c r="BU55" s="19">
        <f>(BT55*$D55*$E55*$G55*$I55*$BU$14)</f>
        <v>0</v>
      </c>
      <c r="BV55" s="20"/>
      <c r="BW55" s="19">
        <f>(BV55*$D55*$E55*$G55*$I55*$BW$14)</f>
        <v>0</v>
      </c>
      <c r="BX55" s="20"/>
      <c r="BY55" s="19">
        <f>(BX55*$D55*$E55*$G55*$I55*$BY$14)</f>
        <v>0</v>
      </c>
      <c r="BZ55" s="20">
        <v>0</v>
      </c>
      <c r="CA55" s="19">
        <f>(BZ55*$D55*$E55*$G55*$H55*$CA$14)</f>
        <v>0</v>
      </c>
      <c r="CB55" s="20">
        <v>0</v>
      </c>
      <c r="CC55" s="19">
        <f>(CB55*$D55*$E55*$G55*$H55*$CC$14)</f>
        <v>0</v>
      </c>
      <c r="CD55" s="20">
        <v>0</v>
      </c>
      <c r="CE55" s="21">
        <f>(CD55*$D55*$E55*$G55*$H55*$CE$14)</f>
        <v>0</v>
      </c>
      <c r="CF55" s="20"/>
      <c r="CG55" s="20">
        <f>(CF55*$D55*$E55*$G55*$H55*$CG$14)</f>
        <v>0</v>
      </c>
      <c r="CH55" s="20"/>
      <c r="CI55" s="19">
        <f>(CH55*$D55*$E55*$G55*$I55*$CI$14)</f>
        <v>0</v>
      </c>
      <c r="CJ55" s="20">
        <v>0</v>
      </c>
      <c r="CK55" s="19">
        <f>(CJ55*$D55*$E55*$G55*$H55*$CK$14)</f>
        <v>0</v>
      </c>
      <c r="CL55" s="20"/>
      <c r="CM55" s="19">
        <f>(CL55*$D55*$E55*$G55*$H55*$CM$14)</f>
        <v>0</v>
      </c>
      <c r="CN55" s="20"/>
      <c r="CO55" s="19">
        <f>(CN55*$D55*$E55*$G55*$H55*$CO$14)</f>
        <v>0</v>
      </c>
      <c r="CP55" s="20"/>
      <c r="CQ55" s="19">
        <f>(CP55*$D55*$E55*$G55*$H55*$CQ$14)</f>
        <v>0</v>
      </c>
      <c r="CR55" s="20">
        <v>1</v>
      </c>
      <c r="CS55" s="19">
        <f>(CR55*$D55*$E55*$G55*$H55*$CS$14)</f>
        <v>283301.39599999995</v>
      </c>
      <c r="CT55" s="20">
        <v>0</v>
      </c>
      <c r="CU55" s="19">
        <f>(CT55*$D55*$E55*$G55*$I55*$CU$14)</f>
        <v>0</v>
      </c>
      <c r="CV55" s="24">
        <v>0</v>
      </c>
      <c r="CW55" s="19">
        <f>(CV55*$D55*$E55*$G55*$I55*$CW$14)</f>
        <v>0</v>
      </c>
      <c r="CX55" s="20"/>
      <c r="CY55" s="19">
        <f>(CX55*$D55*$E55*$G55*$H55*$CY$14)</f>
        <v>0</v>
      </c>
      <c r="CZ55" s="20">
        <v>0</v>
      </c>
      <c r="DA55" s="19">
        <f>(CZ55*$D55*$E55*$G55*$I55*$DA$14)</f>
        <v>0</v>
      </c>
      <c r="DB55" s="20">
        <v>0</v>
      </c>
      <c r="DC55" s="19">
        <f>(DB55*$D55*$E55*$G55*$I55*$DC$14)</f>
        <v>0</v>
      </c>
      <c r="DD55" s="20"/>
      <c r="DE55" s="19">
        <f>(DD55*$D55*$E55*$G55*$I55*$DE$14)</f>
        <v>0</v>
      </c>
      <c r="DF55" s="20"/>
      <c r="DG55" s="19">
        <f>(DF55*$D55*$E55*$G55*$I55*$DG$14)</f>
        <v>0</v>
      </c>
      <c r="DH55" s="20"/>
      <c r="DI55" s="19">
        <f>(DH55*$D55*$E55*$G55*$J55*$DI$14)</f>
        <v>0</v>
      </c>
      <c r="DJ55" s="20"/>
      <c r="DK55" s="19">
        <f>(DJ55*$D55*$E55*$G55*$K55*$DK$14)</f>
        <v>0</v>
      </c>
      <c r="DL55" s="19">
        <f t="shared" ref="DL55:DM57" si="129">SUM(L55,N55,P55,R55,T55,V55,X55,Z55,AB55,AD55,AF55,AH55,AJ55,AN55,AP55,CD55,AR55,AT55,AV55,AX55,AZ55,CH55,BB55,BD55,BF55,BJ55,AL55,BL55,BN55,BP55,BR55,BT55,BV55,BX55,BZ55,CB55,CF55,CJ55,CL55,CN55,CP55,CR55,CT55,CV55,BH55,CX55,CZ55,DB55,DD55,DF55,DH55,DJ55)</f>
        <v>81</v>
      </c>
      <c r="DM55" s="19">
        <f t="shared" si="129"/>
        <v>22345710.996000003</v>
      </c>
    </row>
    <row r="56" spans="1:117" ht="30" customHeight="1" x14ac:dyDescent="0.25">
      <c r="A56" s="123"/>
      <c r="B56" s="81">
        <v>33</v>
      </c>
      <c r="C56" s="13" t="s">
        <v>175</v>
      </c>
      <c r="D56" s="14">
        <v>22900</v>
      </c>
      <c r="E56" s="27">
        <v>5.68</v>
      </c>
      <c r="F56" s="27"/>
      <c r="G56" s="16">
        <v>1</v>
      </c>
      <c r="H56" s="14">
        <v>1.4</v>
      </c>
      <c r="I56" s="14">
        <v>1.68</v>
      </c>
      <c r="J56" s="14">
        <v>2.23</v>
      </c>
      <c r="K56" s="17">
        <v>2.57</v>
      </c>
      <c r="L56" s="20"/>
      <c r="M56" s="19">
        <f t="shared" si="4"/>
        <v>0</v>
      </c>
      <c r="N56" s="20"/>
      <c r="O56" s="20">
        <f>(N56*$D56*$E56*$G56*$H56*$O$14)</f>
        <v>0</v>
      </c>
      <c r="P56" s="20">
        <v>39</v>
      </c>
      <c r="Q56" s="19">
        <f>(P56*$D56*$E56*$G56*$H56*$Q$14)</f>
        <v>7812124.3199999994</v>
      </c>
      <c r="R56" s="20"/>
      <c r="S56" s="19">
        <f t="shared" si="128"/>
        <v>0</v>
      </c>
      <c r="T56" s="20"/>
      <c r="U56" s="19">
        <f>(T56*$D56*$E56*$G56*$H56*$U$14)</f>
        <v>0</v>
      </c>
      <c r="V56" s="20"/>
      <c r="W56" s="19">
        <f>(V56*$D56*$E56*$G56*$H56*$W$14)</f>
        <v>0</v>
      </c>
      <c r="X56" s="20"/>
      <c r="Y56" s="19">
        <f>(X56*$D56*$E56*$G56*$H56*$Y$14)</f>
        <v>0</v>
      </c>
      <c r="Z56" s="20"/>
      <c r="AA56" s="19">
        <f>(Z56*$D56*$E56*$G56*$H56*$AA$14)</f>
        <v>0</v>
      </c>
      <c r="AB56" s="20"/>
      <c r="AC56" s="19">
        <f>(AB56*$D56*$E56*$G56*$H56*$AC$14)</f>
        <v>0</v>
      </c>
      <c r="AD56" s="20"/>
      <c r="AE56" s="19">
        <f>(AD56*$D56*$E56*$G56*$H56*$AE$14)</f>
        <v>0</v>
      </c>
      <c r="AF56" s="77"/>
      <c r="AG56" s="19">
        <f>(AF56*$D56*$E56*$G56*$H56*$AG$14)</f>
        <v>0</v>
      </c>
      <c r="AH56" s="20"/>
      <c r="AI56" s="19">
        <f>(AH56*$D56*$E56*$G56*$H56*$AI$14)</f>
        <v>0</v>
      </c>
      <c r="AJ56" s="24">
        <v>0</v>
      </c>
      <c r="AK56" s="19">
        <f>(AJ56*$D56*$E56*$G56*$I56*$AK$14)</f>
        <v>0</v>
      </c>
      <c r="AL56" s="20"/>
      <c r="AM56" s="19">
        <f>(AL56*$D56*$E56*$G56*$I56*$AM$14)</f>
        <v>0</v>
      </c>
      <c r="AN56" s="28"/>
      <c r="AO56" s="19">
        <f>(AN56*$D56*$E56*$G56*$H56*$AO$14)</f>
        <v>0</v>
      </c>
      <c r="AP56" s="20"/>
      <c r="AQ56" s="20">
        <f>(AP56*$D56*$E56*$G56*$H56*$AQ$14)</f>
        <v>0</v>
      </c>
      <c r="AR56" s="20"/>
      <c r="AS56" s="20">
        <f>(AR56*$D56*$E56*$G56*$H56*$AS$14)</f>
        <v>0</v>
      </c>
      <c r="AT56" s="20"/>
      <c r="AU56" s="19">
        <f>(AT56*$D56*$E56*$G56*$H56*$AU$14)</f>
        <v>0</v>
      </c>
      <c r="AV56" s="20"/>
      <c r="AW56" s="19">
        <f>(AV56*$D56*$E56*$G56*$H56*$AW$14)</f>
        <v>0</v>
      </c>
      <c r="AX56" s="20"/>
      <c r="AY56" s="19">
        <f>(AX56*$D56*$E56*$G56*$H56*$AY$14)</f>
        <v>0</v>
      </c>
      <c r="AZ56" s="20"/>
      <c r="BA56" s="19">
        <f>(AZ56*$D56*$E56*$G56*$H56*$BA$14)</f>
        <v>0</v>
      </c>
      <c r="BB56" s="20"/>
      <c r="BC56" s="19">
        <f>(BB56*$D56*$E56*$G56*$H56*$BC$14)</f>
        <v>0</v>
      </c>
      <c r="BD56" s="20"/>
      <c r="BE56" s="19">
        <f>(BD56*$D56*$E56*$G56*$I56*$BE$14)</f>
        <v>0</v>
      </c>
      <c r="BF56" s="20"/>
      <c r="BG56" s="19">
        <f>(BF56*$D56*$E56*$G56*$I56*$BG$14)</f>
        <v>0</v>
      </c>
      <c r="BH56" s="20"/>
      <c r="BI56" s="19">
        <f>(BH56*$D56*$E56*$G56*$I56*$BI$14)</f>
        <v>0</v>
      </c>
      <c r="BJ56" s="20"/>
      <c r="BK56" s="19">
        <f>(BJ56*$D56*$E56*$G56*$I56*$BK$14)</f>
        <v>0</v>
      </c>
      <c r="BL56" s="20"/>
      <c r="BM56" s="19">
        <f>(BL56*$D56*$E56*$G56*$I56*$BM$14)</f>
        <v>0</v>
      </c>
      <c r="BN56" s="20"/>
      <c r="BO56" s="19">
        <f>(BN56*$D56*$E56*$G56*$I56*$BO$14)</f>
        <v>0</v>
      </c>
      <c r="BP56" s="20"/>
      <c r="BQ56" s="19">
        <f>(BP56*$D56*$E56*$G56*$I56*$BQ$14)</f>
        <v>0</v>
      </c>
      <c r="BR56" s="20"/>
      <c r="BS56" s="19">
        <f>(BR56*$D56*$E56*$G56*$I56*$BS$14)</f>
        <v>0</v>
      </c>
      <c r="BT56" s="20"/>
      <c r="BU56" s="19">
        <f>(BT56*$D56*$E56*$G56*$I56*$BU$14)</f>
        <v>0</v>
      </c>
      <c r="BV56" s="20"/>
      <c r="BW56" s="19">
        <f>(BV56*$D56*$E56*$G56*$I56*$BW$14)</f>
        <v>0</v>
      </c>
      <c r="BX56" s="20"/>
      <c r="BY56" s="19">
        <f>(BX56*$D56*$E56*$G56*$I56*$BY$14)</f>
        <v>0</v>
      </c>
      <c r="BZ56" s="20"/>
      <c r="CA56" s="19">
        <f>(BZ56*$D56*$E56*$G56*$H56*$CA$14)</f>
        <v>0</v>
      </c>
      <c r="CB56" s="20"/>
      <c r="CC56" s="19">
        <f>(CB56*$D56*$E56*$G56*$H56*$CC$14)</f>
        <v>0</v>
      </c>
      <c r="CD56" s="20"/>
      <c r="CE56" s="21">
        <f>(CD56*$D56*$E56*$G56*$H56*$CE$14)</f>
        <v>0</v>
      </c>
      <c r="CF56" s="20"/>
      <c r="CG56" s="20">
        <f>(CF56*$D56*$E56*$G56*$H56*$CG$14)</f>
        <v>0</v>
      </c>
      <c r="CH56" s="20"/>
      <c r="CI56" s="19">
        <f>(CH56*$D56*$E56*$G56*$I56*$CI$14)</f>
        <v>0</v>
      </c>
      <c r="CJ56" s="20"/>
      <c r="CK56" s="19">
        <f>(CJ56*$D56*$E56*$G56*$H56*$CK$14)</f>
        <v>0</v>
      </c>
      <c r="CL56" s="20"/>
      <c r="CM56" s="19">
        <f>(CL56*$D56*$E56*$G56*$H56*$CM$14)</f>
        <v>0</v>
      </c>
      <c r="CN56" s="20"/>
      <c r="CO56" s="19">
        <f>(CN56*$D56*$E56*$G56*$H56*$CO$14)</f>
        <v>0</v>
      </c>
      <c r="CP56" s="20"/>
      <c r="CQ56" s="19">
        <f>(CP56*$D56*$E56*$G56*$H56*$CQ$14)</f>
        <v>0</v>
      </c>
      <c r="CR56" s="20">
        <v>3</v>
      </c>
      <c r="CS56" s="19">
        <f>(CR56*$D56*$E56*$G56*$H56*$CS$14)</f>
        <v>617321.71199999994</v>
      </c>
      <c r="CT56" s="20"/>
      <c r="CU56" s="19">
        <f>(CT56*$D56*$E56*$G56*$I56*$CU$14)</f>
        <v>0</v>
      </c>
      <c r="CV56" s="24">
        <v>0</v>
      </c>
      <c r="CW56" s="19">
        <f>(CV56*$D56*$E56*$G56*$I56*$CW$14)</f>
        <v>0</v>
      </c>
      <c r="CX56" s="20"/>
      <c r="CY56" s="19">
        <f>(CX56*$D56*$E56*$G56*$H56*$CY$14)</f>
        <v>0</v>
      </c>
      <c r="CZ56" s="20"/>
      <c r="DA56" s="19">
        <f>(CZ56*$D56*$E56*$G56*$I56*$DA$14)</f>
        <v>0</v>
      </c>
      <c r="DB56" s="20"/>
      <c r="DC56" s="19">
        <f>(DB56*$D56*$E56*$G56*$I56*$DC$14)</f>
        <v>0</v>
      </c>
      <c r="DD56" s="20"/>
      <c r="DE56" s="19">
        <f>(DD56*$D56*$E56*$G56*$I56*$DE$14)</f>
        <v>0</v>
      </c>
      <c r="DF56" s="20"/>
      <c r="DG56" s="19">
        <f>(DF56*$D56*$E56*$G56*$I56*$DG$14)</f>
        <v>0</v>
      </c>
      <c r="DH56" s="20"/>
      <c r="DI56" s="19">
        <f>(DH56*$D56*$E56*$G56*$J56*$DI$14)</f>
        <v>0</v>
      </c>
      <c r="DJ56" s="20"/>
      <c r="DK56" s="19">
        <f>(DJ56*$D56*$E56*$G56*$K56*$DK$14)</f>
        <v>0</v>
      </c>
      <c r="DL56" s="19">
        <f t="shared" si="129"/>
        <v>42</v>
      </c>
      <c r="DM56" s="19">
        <f t="shared" si="129"/>
        <v>8429446.0319999997</v>
      </c>
    </row>
    <row r="57" spans="1:117" ht="45" customHeight="1" x14ac:dyDescent="0.25">
      <c r="A57" s="123"/>
      <c r="B57" s="81">
        <v>34</v>
      </c>
      <c r="C57" s="13" t="s">
        <v>176</v>
      </c>
      <c r="D57" s="14">
        <v>22900</v>
      </c>
      <c r="E57" s="23">
        <v>4.37</v>
      </c>
      <c r="F57" s="23"/>
      <c r="G57" s="16">
        <v>1</v>
      </c>
      <c r="H57" s="14">
        <v>1.4</v>
      </c>
      <c r="I57" s="14">
        <v>1.68</v>
      </c>
      <c r="J57" s="14">
        <v>2.23</v>
      </c>
      <c r="K57" s="17">
        <v>2.57</v>
      </c>
      <c r="L57" s="20"/>
      <c r="M57" s="19">
        <f t="shared" si="4"/>
        <v>0</v>
      </c>
      <c r="N57" s="20"/>
      <c r="O57" s="20">
        <f>(N57*$D57*$E57*$G57*$H57*$O$14)</f>
        <v>0</v>
      </c>
      <c r="P57" s="20">
        <v>84</v>
      </c>
      <c r="Q57" s="19">
        <f>(P57*$D57*$E57*$G57*$H57*$Q$14)</f>
        <v>12945443.279999999</v>
      </c>
      <c r="R57" s="20"/>
      <c r="S57" s="19">
        <f t="shared" si="128"/>
        <v>0</v>
      </c>
      <c r="T57" s="20"/>
      <c r="U57" s="19">
        <f>(T57*$D57*$E57*$G57*$H57*$U$14)</f>
        <v>0</v>
      </c>
      <c r="V57" s="20"/>
      <c r="W57" s="19">
        <f>(V57*$D57*$E57*$G57*$H57*$W$14)</f>
        <v>0</v>
      </c>
      <c r="X57" s="20"/>
      <c r="Y57" s="19">
        <f>(X57*$D57*$E57*$G57*$H57*$Y$14)</f>
        <v>0</v>
      </c>
      <c r="Z57" s="20"/>
      <c r="AA57" s="19">
        <f>(Z57*$D57*$E57*$G57*$H57*$AA$14)</f>
        <v>0</v>
      </c>
      <c r="AB57" s="20"/>
      <c r="AC57" s="19">
        <f>(AB57*$D57*$E57*$G57*$H57*$AC$14)</f>
        <v>0</v>
      </c>
      <c r="AD57" s="20"/>
      <c r="AE57" s="19">
        <f>(AD57*$D57*$E57*$G57*$H57*$AE$14)</f>
        <v>0</v>
      </c>
      <c r="AF57" s="77"/>
      <c r="AG57" s="19">
        <f>(AF57*$D57*$E57*$G57*$H57*$AG$14)</f>
        <v>0</v>
      </c>
      <c r="AH57" s="20"/>
      <c r="AI57" s="19">
        <f>(AH57*$D57*$E57*$G57*$H57*$AI$14)</f>
        <v>0</v>
      </c>
      <c r="AJ57" s="24">
        <v>0</v>
      </c>
      <c r="AK57" s="19">
        <f>(AJ57*$D57*$E57*$G57*$I57*$AK$14)</f>
        <v>0</v>
      </c>
      <c r="AL57" s="20"/>
      <c r="AM57" s="19">
        <f>(AL57*$D57*$E57*$G57*$I57*$AM$14)</f>
        <v>0</v>
      </c>
      <c r="AN57" s="20"/>
      <c r="AO57" s="19">
        <f>(AN57*$D57*$E57*$G57*$H57*$AO$14)</f>
        <v>0</v>
      </c>
      <c r="AP57" s="20"/>
      <c r="AQ57" s="20">
        <f>(AP57*$D57*$E57*$G57*$H57*$AQ$14)</f>
        <v>0</v>
      </c>
      <c r="AR57" s="20"/>
      <c r="AS57" s="20">
        <f>(AR57*$D57*$E57*$G57*$H57*$AS$14)</f>
        <v>0</v>
      </c>
      <c r="AT57" s="20"/>
      <c r="AU57" s="19">
        <f>(AT57*$D57*$E57*$G57*$H57*$AU$14)</f>
        <v>0</v>
      </c>
      <c r="AV57" s="20"/>
      <c r="AW57" s="19">
        <f>(AV57*$D57*$E57*$G57*$H57*$AW$14)</f>
        <v>0</v>
      </c>
      <c r="AX57" s="20"/>
      <c r="AY57" s="19">
        <f>(AX57*$D57*$E57*$G57*$H57*$AY$14)</f>
        <v>0</v>
      </c>
      <c r="AZ57" s="20"/>
      <c r="BA57" s="19">
        <f>(AZ57*$D57*$E57*$G57*$H57*$BA$14)</f>
        <v>0</v>
      </c>
      <c r="BB57" s="20"/>
      <c r="BC57" s="19">
        <f>(BB57*$D57*$E57*$G57*$H57*$BC$14)</f>
        <v>0</v>
      </c>
      <c r="BD57" s="20"/>
      <c r="BE57" s="19">
        <f>(BD57*$D57*$E57*$G57*$I57*$BE$14)</f>
        <v>0</v>
      </c>
      <c r="BF57" s="20"/>
      <c r="BG57" s="19">
        <f>(BF57*$D57*$E57*$G57*$I57*$BG$14)</f>
        <v>0</v>
      </c>
      <c r="BH57" s="20"/>
      <c r="BI57" s="19">
        <f>(BH57*$D57*$E57*$G57*$I57*$BI$14)</f>
        <v>0</v>
      </c>
      <c r="BJ57" s="20"/>
      <c r="BK57" s="19">
        <f>(BJ57*$D57*$E57*$G57*$I57*$BK$14)</f>
        <v>0</v>
      </c>
      <c r="BL57" s="20"/>
      <c r="BM57" s="19">
        <f>(BL57*$D57*$E57*$G57*$I57*$BM$14)</f>
        <v>0</v>
      </c>
      <c r="BN57" s="20"/>
      <c r="BO57" s="19">
        <f>(BN57*$D57*$E57*$G57*$I57*$BO$14)</f>
        <v>0</v>
      </c>
      <c r="BP57" s="20"/>
      <c r="BQ57" s="19">
        <f>(BP57*$D57*$E57*$G57*$I57*$BQ$14)</f>
        <v>0</v>
      </c>
      <c r="BR57" s="20"/>
      <c r="BS57" s="19">
        <f>(BR57*$D57*$E57*$G57*$I57*$BS$14)</f>
        <v>0</v>
      </c>
      <c r="BT57" s="20"/>
      <c r="BU57" s="19">
        <f>(BT57*$D57*$E57*$G57*$I57*$BU$14)</f>
        <v>0</v>
      </c>
      <c r="BV57" s="20"/>
      <c r="BW57" s="19">
        <f>(BV57*$D57*$E57*$G57*$I57*$BW$14)</f>
        <v>0</v>
      </c>
      <c r="BX57" s="20"/>
      <c r="BY57" s="19">
        <f>(BX57*$D57*$E57*$G57*$I57*$BY$14)</f>
        <v>0</v>
      </c>
      <c r="BZ57" s="20"/>
      <c r="CA57" s="19">
        <f>(BZ57*$D57*$E57*$G57*$H57*$CA$14)</f>
        <v>0</v>
      </c>
      <c r="CB57" s="20"/>
      <c r="CC57" s="19">
        <f>(CB57*$D57*$E57*$G57*$H57*$CC$14)</f>
        <v>0</v>
      </c>
      <c r="CD57" s="20"/>
      <c r="CE57" s="21">
        <f>(CD57*$D57*$E57*$G57*$H57*$CE$14)</f>
        <v>0</v>
      </c>
      <c r="CF57" s="20"/>
      <c r="CG57" s="20">
        <f>(CF57*$D57*$E57*$G57*$H57*$CG$14)</f>
        <v>0</v>
      </c>
      <c r="CH57" s="20"/>
      <c r="CI57" s="19">
        <f>(CH57*$D57*$E57*$G57*$I57*$CI$14)</f>
        <v>0</v>
      </c>
      <c r="CJ57" s="20"/>
      <c r="CK57" s="19">
        <f>(CJ57*$D57*$E57*$G57*$H57*$CK$14)</f>
        <v>0</v>
      </c>
      <c r="CL57" s="20"/>
      <c r="CM57" s="19">
        <f>(CL57*$D57*$E57*$G57*$H57*$CM$14)</f>
        <v>0</v>
      </c>
      <c r="CN57" s="20"/>
      <c r="CO57" s="19">
        <f>(CN57*$D57*$E57*$G57*$H57*$CO$14)</f>
        <v>0</v>
      </c>
      <c r="CP57" s="20"/>
      <c r="CQ57" s="19">
        <f>(CP57*$D57*$E57*$G57*$H57*$CQ$14)</f>
        <v>0</v>
      </c>
      <c r="CR57" s="20"/>
      <c r="CS57" s="19">
        <f>(CR57*$D57*$E57*$G57*$H57*$CS$14)</f>
        <v>0</v>
      </c>
      <c r="CT57" s="20"/>
      <c r="CU57" s="19">
        <f>(CT57*$D57*$E57*$G57*$I57*$CU$14)</f>
        <v>0</v>
      </c>
      <c r="CV57" s="24">
        <v>0</v>
      </c>
      <c r="CW57" s="19">
        <f>(CV57*$D57*$E57*$G57*$I57*$CW$14)</f>
        <v>0</v>
      </c>
      <c r="CX57" s="20"/>
      <c r="CY57" s="19">
        <f>(CX57*$D57*$E57*$G57*$H57*$CY$14)</f>
        <v>0</v>
      </c>
      <c r="CZ57" s="20"/>
      <c r="DA57" s="19">
        <f>(CZ57*$D57*$E57*$G57*$I57*$DA$14)</f>
        <v>0</v>
      </c>
      <c r="DB57" s="20"/>
      <c r="DC57" s="19">
        <f>(DB57*$D57*$E57*$G57*$I57*$DC$14)</f>
        <v>0</v>
      </c>
      <c r="DD57" s="20"/>
      <c r="DE57" s="19">
        <f>(DD57*$D57*$E57*$G57*$I57*$DE$14)</f>
        <v>0</v>
      </c>
      <c r="DF57" s="20"/>
      <c r="DG57" s="19">
        <f>(DF57*$D57*$E57*$G57*$I57*$DG$14)</f>
        <v>0</v>
      </c>
      <c r="DH57" s="20"/>
      <c r="DI57" s="19">
        <f>(DH57*$D57*$E57*$G57*$J57*$DI$14)</f>
        <v>0</v>
      </c>
      <c r="DJ57" s="20"/>
      <c r="DK57" s="19">
        <f>(DJ57*$D57*$E57*$G57*$K57*$DK$14)</f>
        <v>0</v>
      </c>
      <c r="DL57" s="19">
        <f t="shared" si="129"/>
        <v>84</v>
      </c>
      <c r="DM57" s="19">
        <f t="shared" si="129"/>
        <v>12945443.279999999</v>
      </c>
    </row>
    <row r="58" spans="1:117" ht="15.75" customHeight="1" x14ac:dyDescent="0.25">
      <c r="A58" s="124">
        <v>9</v>
      </c>
      <c r="B58" s="126"/>
      <c r="C58" s="56" t="s">
        <v>177</v>
      </c>
      <c r="D58" s="62">
        <v>22900</v>
      </c>
      <c r="E58" s="65">
        <v>1.1499999999999999</v>
      </c>
      <c r="F58" s="164"/>
      <c r="G58" s="63">
        <v>1</v>
      </c>
      <c r="H58" s="62">
        <v>1.4</v>
      </c>
      <c r="I58" s="62">
        <v>1.68</v>
      </c>
      <c r="J58" s="62">
        <v>2.23</v>
      </c>
      <c r="K58" s="64">
        <v>2.57</v>
      </c>
      <c r="L58" s="12">
        <f>SUM(L59:L68)</f>
        <v>0</v>
      </c>
      <c r="M58" s="12">
        <f t="shared" ref="M58:BX58" si="130">SUM(M59:M68)</f>
        <v>0</v>
      </c>
      <c r="N58" s="61">
        <f t="shared" si="130"/>
        <v>0</v>
      </c>
      <c r="O58" s="61">
        <f t="shared" si="130"/>
        <v>0</v>
      </c>
      <c r="P58" s="12">
        <f t="shared" si="130"/>
        <v>895</v>
      </c>
      <c r="Q58" s="12">
        <f t="shared" si="130"/>
        <v>41052028.5</v>
      </c>
      <c r="R58" s="61">
        <f t="shared" si="130"/>
        <v>8</v>
      </c>
      <c r="S58" s="61">
        <f t="shared" si="130"/>
        <v>455214.59666666662</v>
      </c>
      <c r="T58" s="12">
        <f t="shared" si="130"/>
        <v>0</v>
      </c>
      <c r="U58" s="12">
        <f t="shared" si="130"/>
        <v>0</v>
      </c>
      <c r="V58" s="12">
        <f t="shared" si="130"/>
        <v>0</v>
      </c>
      <c r="W58" s="12">
        <f t="shared" si="130"/>
        <v>0</v>
      </c>
      <c r="X58" s="12">
        <f t="shared" si="130"/>
        <v>0</v>
      </c>
      <c r="Y58" s="12">
        <f t="shared" si="130"/>
        <v>0</v>
      </c>
      <c r="Z58" s="12">
        <f t="shared" si="130"/>
        <v>0</v>
      </c>
      <c r="AA58" s="12">
        <f t="shared" si="130"/>
        <v>0</v>
      </c>
      <c r="AB58" s="12">
        <f t="shared" si="130"/>
        <v>0</v>
      </c>
      <c r="AC58" s="12">
        <f t="shared" si="130"/>
        <v>0</v>
      </c>
      <c r="AD58" s="12">
        <f t="shared" si="130"/>
        <v>0</v>
      </c>
      <c r="AE58" s="12">
        <f t="shared" si="130"/>
        <v>0</v>
      </c>
      <c r="AF58" s="12">
        <f t="shared" si="130"/>
        <v>0</v>
      </c>
      <c r="AG58" s="12">
        <f t="shared" si="130"/>
        <v>0</v>
      </c>
      <c r="AH58" s="12">
        <f t="shared" si="130"/>
        <v>0</v>
      </c>
      <c r="AI58" s="12">
        <f t="shared" si="130"/>
        <v>0</v>
      </c>
      <c r="AJ58" s="12">
        <f t="shared" si="130"/>
        <v>0</v>
      </c>
      <c r="AK58" s="12">
        <f t="shared" si="130"/>
        <v>0</v>
      </c>
      <c r="AL58" s="12">
        <f t="shared" si="130"/>
        <v>0</v>
      </c>
      <c r="AM58" s="12">
        <f t="shared" si="130"/>
        <v>0</v>
      </c>
      <c r="AN58" s="61">
        <v>0</v>
      </c>
      <c r="AO58" s="61">
        <f t="shared" si="130"/>
        <v>0</v>
      </c>
      <c r="AP58" s="61">
        <f t="shared" si="130"/>
        <v>0</v>
      </c>
      <c r="AQ58" s="61">
        <f t="shared" si="130"/>
        <v>0</v>
      </c>
      <c r="AR58" s="61">
        <f t="shared" si="130"/>
        <v>0</v>
      </c>
      <c r="AS58" s="61">
        <f t="shared" si="130"/>
        <v>0</v>
      </c>
      <c r="AT58" s="12">
        <f t="shared" si="130"/>
        <v>0</v>
      </c>
      <c r="AU58" s="12">
        <f t="shared" si="130"/>
        <v>0</v>
      </c>
      <c r="AV58" s="12">
        <f t="shared" si="130"/>
        <v>0</v>
      </c>
      <c r="AW58" s="12">
        <f t="shared" si="130"/>
        <v>0</v>
      </c>
      <c r="AX58" s="12">
        <f t="shared" si="130"/>
        <v>0</v>
      </c>
      <c r="AY58" s="12">
        <f t="shared" si="130"/>
        <v>0</v>
      </c>
      <c r="AZ58" s="12">
        <f t="shared" si="130"/>
        <v>0</v>
      </c>
      <c r="BA58" s="12">
        <f t="shared" si="130"/>
        <v>0</v>
      </c>
      <c r="BB58" s="12">
        <f t="shared" si="130"/>
        <v>0</v>
      </c>
      <c r="BC58" s="12">
        <f t="shared" si="130"/>
        <v>0</v>
      </c>
      <c r="BD58" s="12">
        <f t="shared" si="130"/>
        <v>0</v>
      </c>
      <c r="BE58" s="12">
        <f t="shared" si="130"/>
        <v>0</v>
      </c>
      <c r="BF58" s="61">
        <v>192</v>
      </c>
      <c r="BG58" s="61">
        <f t="shared" si="130"/>
        <v>7667084.8800000008</v>
      </c>
      <c r="BH58" s="61">
        <f t="shared" si="130"/>
        <v>0</v>
      </c>
      <c r="BI58" s="61">
        <f t="shared" si="130"/>
        <v>0</v>
      </c>
      <c r="BJ58" s="12">
        <f t="shared" si="130"/>
        <v>0</v>
      </c>
      <c r="BK58" s="12">
        <f t="shared" si="130"/>
        <v>0</v>
      </c>
      <c r="BL58" s="61">
        <f t="shared" si="130"/>
        <v>38</v>
      </c>
      <c r="BM58" s="61">
        <f t="shared" si="130"/>
        <v>1786716.6240000003</v>
      </c>
      <c r="BN58" s="12">
        <f t="shared" si="130"/>
        <v>5</v>
      </c>
      <c r="BO58" s="12">
        <f t="shared" si="130"/>
        <v>186589.19999999998</v>
      </c>
      <c r="BP58" s="12">
        <f t="shared" si="130"/>
        <v>5</v>
      </c>
      <c r="BQ58" s="12">
        <f t="shared" si="130"/>
        <v>241892.69999999998</v>
      </c>
      <c r="BR58" s="12">
        <f t="shared" si="130"/>
        <v>0</v>
      </c>
      <c r="BS58" s="12">
        <f t="shared" si="130"/>
        <v>0</v>
      </c>
      <c r="BT58" s="12">
        <f t="shared" si="130"/>
        <v>23</v>
      </c>
      <c r="BU58" s="12">
        <f t="shared" si="130"/>
        <v>1139733</v>
      </c>
      <c r="BV58" s="12">
        <f t="shared" si="130"/>
        <v>3</v>
      </c>
      <c r="BW58" s="12">
        <f t="shared" si="130"/>
        <v>111953.51999999999</v>
      </c>
      <c r="BX58" s="12">
        <f t="shared" si="130"/>
        <v>4</v>
      </c>
      <c r="BY58" s="12">
        <f t="shared" ref="BY58:DM58" si="131">SUM(BY59:BY68)</f>
        <v>178125.36</v>
      </c>
      <c r="BZ58" s="12">
        <f t="shared" si="131"/>
        <v>0</v>
      </c>
      <c r="CA58" s="12">
        <f t="shared" si="131"/>
        <v>0</v>
      </c>
      <c r="CB58" s="12">
        <f t="shared" si="131"/>
        <v>0</v>
      </c>
      <c r="CC58" s="12">
        <f t="shared" si="131"/>
        <v>0</v>
      </c>
      <c r="CD58" s="12">
        <f t="shared" si="131"/>
        <v>0</v>
      </c>
      <c r="CE58" s="163">
        <f t="shared" si="131"/>
        <v>0</v>
      </c>
      <c r="CF58" s="61">
        <f t="shared" si="131"/>
        <v>0</v>
      </c>
      <c r="CG58" s="61">
        <f t="shared" si="131"/>
        <v>0</v>
      </c>
      <c r="CH58" s="28">
        <f t="shared" si="131"/>
        <v>0</v>
      </c>
      <c r="CI58" s="28">
        <f t="shared" si="131"/>
        <v>0</v>
      </c>
      <c r="CJ58" s="28">
        <f t="shared" si="131"/>
        <v>0</v>
      </c>
      <c r="CK58" s="28">
        <f t="shared" si="131"/>
        <v>0</v>
      </c>
      <c r="CL58" s="28">
        <f t="shared" si="131"/>
        <v>0</v>
      </c>
      <c r="CM58" s="28">
        <f t="shared" si="131"/>
        <v>0</v>
      </c>
      <c r="CN58" s="28">
        <f t="shared" si="131"/>
        <v>5</v>
      </c>
      <c r="CO58" s="28">
        <f t="shared" si="131"/>
        <v>108843.7</v>
      </c>
      <c r="CP58" s="28">
        <f t="shared" si="131"/>
        <v>3</v>
      </c>
      <c r="CQ58" s="28">
        <f t="shared" si="131"/>
        <v>105422.89799999999</v>
      </c>
      <c r="CR58" s="28">
        <f t="shared" si="131"/>
        <v>0</v>
      </c>
      <c r="CS58" s="28">
        <f t="shared" si="131"/>
        <v>0</v>
      </c>
      <c r="CT58" s="28">
        <f t="shared" si="131"/>
        <v>0</v>
      </c>
      <c r="CU58" s="28">
        <f t="shared" si="131"/>
        <v>0</v>
      </c>
      <c r="CV58" s="28">
        <f t="shared" si="131"/>
        <v>0</v>
      </c>
      <c r="CW58" s="28">
        <f t="shared" si="131"/>
        <v>0</v>
      </c>
      <c r="CX58" s="28">
        <f t="shared" si="131"/>
        <v>0</v>
      </c>
      <c r="CY58" s="28">
        <f t="shared" si="131"/>
        <v>0</v>
      </c>
      <c r="CZ58" s="28">
        <f t="shared" si="131"/>
        <v>0</v>
      </c>
      <c r="DA58" s="28">
        <f t="shared" si="131"/>
        <v>0</v>
      </c>
      <c r="DB58" s="28">
        <f t="shared" si="131"/>
        <v>0</v>
      </c>
      <c r="DC58" s="28">
        <f t="shared" si="131"/>
        <v>0</v>
      </c>
      <c r="DD58" s="28">
        <f t="shared" si="131"/>
        <v>0</v>
      </c>
      <c r="DE58" s="28">
        <f t="shared" si="131"/>
        <v>0</v>
      </c>
      <c r="DF58" s="28">
        <f t="shared" si="131"/>
        <v>7</v>
      </c>
      <c r="DG58" s="28">
        <f t="shared" si="131"/>
        <v>295184.11439999996</v>
      </c>
      <c r="DH58" s="28">
        <v>0</v>
      </c>
      <c r="DI58" s="28">
        <f t="shared" si="131"/>
        <v>0</v>
      </c>
      <c r="DJ58" s="28">
        <f t="shared" si="131"/>
        <v>4</v>
      </c>
      <c r="DK58" s="28">
        <f t="shared" si="131"/>
        <v>785334.4319999998</v>
      </c>
      <c r="DL58" s="28">
        <f t="shared" si="131"/>
        <v>1192</v>
      </c>
      <c r="DM58" s="28">
        <f t="shared" si="131"/>
        <v>54114123.525066659</v>
      </c>
    </row>
    <row r="59" spans="1:117" ht="30" customHeight="1" x14ac:dyDescent="0.25">
      <c r="A59" s="123"/>
      <c r="B59" s="81">
        <v>35</v>
      </c>
      <c r="C59" s="13" t="s">
        <v>178</v>
      </c>
      <c r="D59" s="14">
        <v>22900</v>
      </c>
      <c r="E59" s="23">
        <v>0.97</v>
      </c>
      <c r="F59" s="23"/>
      <c r="G59" s="16">
        <v>1</v>
      </c>
      <c r="H59" s="14">
        <v>1.4</v>
      </c>
      <c r="I59" s="14">
        <v>1.68</v>
      </c>
      <c r="J59" s="14">
        <v>2.23</v>
      </c>
      <c r="K59" s="17">
        <v>2.57</v>
      </c>
      <c r="L59" s="20"/>
      <c r="M59" s="19">
        <f t="shared" si="4"/>
        <v>0</v>
      </c>
      <c r="N59" s="20"/>
      <c r="O59" s="20">
        <f t="shared" ref="O59:O64" si="132">(N59*$D59*$E59*$G59*$H59*$O$14)</f>
        <v>0</v>
      </c>
      <c r="P59" s="20">
        <v>430</v>
      </c>
      <c r="Q59" s="19">
        <f t="shared" ref="Q59:Q64" si="133">(P59*$D59*$E59*$G59*$H59*$Q$14)</f>
        <v>14709448.600000001</v>
      </c>
      <c r="R59" s="20">
        <v>1</v>
      </c>
      <c r="S59" s="19">
        <f t="shared" ref="S59:S76" si="134">(R59/12*7*$D59*$E59*$G59*$H59*$S$14)+(R59/12*5*$D59*$E59*$G59*$H59*$S$15)</f>
        <v>34855.899166666662</v>
      </c>
      <c r="T59" s="20"/>
      <c r="U59" s="19">
        <f t="shared" ref="U59:U64" si="135">(T59*$D59*$E59*$G59*$H59*$U$14)</f>
        <v>0</v>
      </c>
      <c r="V59" s="20"/>
      <c r="W59" s="19">
        <f t="shared" ref="W59:W64" si="136">(V59*$D59*$E59*$G59*$H59*$W$14)</f>
        <v>0</v>
      </c>
      <c r="X59" s="20"/>
      <c r="Y59" s="19">
        <f t="shared" ref="Y59:Y64" si="137">(X59*$D59*$E59*$G59*$H59*$Y$14)</f>
        <v>0</v>
      </c>
      <c r="Z59" s="20"/>
      <c r="AA59" s="19">
        <f t="shared" ref="AA59:AA64" si="138">(Z59*$D59*$E59*$G59*$H59*$AA$14)</f>
        <v>0</v>
      </c>
      <c r="AB59" s="20"/>
      <c r="AC59" s="19">
        <f t="shared" ref="AC59:AC64" si="139">(AB59*$D59*$E59*$G59*$H59*$AC$14)</f>
        <v>0</v>
      </c>
      <c r="AD59" s="20"/>
      <c r="AE59" s="19">
        <f t="shared" ref="AE59:AE64" si="140">(AD59*$D59*$E59*$G59*$H59*$AE$14)</f>
        <v>0</v>
      </c>
      <c r="AF59" s="77"/>
      <c r="AG59" s="19">
        <f t="shared" ref="AG59:AG64" si="141">(AF59*$D59*$E59*$G59*$H59*$AG$14)</f>
        <v>0</v>
      </c>
      <c r="AH59" s="20"/>
      <c r="AI59" s="19">
        <f t="shared" ref="AI59:AI64" si="142">(AH59*$D59*$E59*$G59*$H59*$AI$14)</f>
        <v>0</v>
      </c>
      <c r="AJ59" s="24">
        <v>0</v>
      </c>
      <c r="AK59" s="19">
        <f t="shared" ref="AK59:AK64" si="143">(AJ59*$D59*$E59*$G59*$I59*$AK$14)</f>
        <v>0</v>
      </c>
      <c r="AL59" s="20"/>
      <c r="AM59" s="19">
        <f t="shared" ref="AM59:AM64" si="144">(AL59*$D59*$E59*$G59*$I59*$AM$14)</f>
        <v>0</v>
      </c>
      <c r="AN59" s="28"/>
      <c r="AO59" s="19">
        <f t="shared" ref="AO59:AO64" si="145">(AN59*$D59*$E59*$G59*$H59*$AO$14)</f>
        <v>0</v>
      </c>
      <c r="AP59" s="20"/>
      <c r="AQ59" s="20">
        <f t="shared" ref="AQ59:AQ64" si="146">(AP59*$D59*$E59*$G59*$H59*$AQ$14)</f>
        <v>0</v>
      </c>
      <c r="AR59" s="20"/>
      <c r="AS59" s="20">
        <f t="shared" ref="AS59:AS64" si="147">(AR59*$D59*$E59*$G59*$H59*$AS$14)</f>
        <v>0</v>
      </c>
      <c r="AT59" s="20"/>
      <c r="AU59" s="19">
        <f t="shared" ref="AU59:AU64" si="148">(AT59*$D59*$E59*$G59*$H59*$AU$14)</f>
        <v>0</v>
      </c>
      <c r="AV59" s="20"/>
      <c r="AW59" s="19">
        <f t="shared" ref="AW59:AW64" si="149">(AV59*$D59*$E59*$G59*$H59*$AW$14)</f>
        <v>0</v>
      </c>
      <c r="AX59" s="20"/>
      <c r="AY59" s="19">
        <f t="shared" ref="AY59:AY64" si="150">(AX59*$D59*$E59*$G59*$H59*$AY$14)</f>
        <v>0</v>
      </c>
      <c r="AZ59" s="20"/>
      <c r="BA59" s="19">
        <f t="shared" ref="BA59:BA64" si="151">(AZ59*$D59*$E59*$G59*$H59*$BA$14)</f>
        <v>0</v>
      </c>
      <c r="BB59" s="20"/>
      <c r="BC59" s="19">
        <f t="shared" ref="BC59:BC64" si="152">(BB59*$D59*$E59*$G59*$H59*$BC$14)</f>
        <v>0</v>
      </c>
      <c r="BD59" s="20"/>
      <c r="BE59" s="19">
        <f t="shared" ref="BE59:BE64" si="153">(BD59*$D59*$E59*$G59*$I59*$BE$14)</f>
        <v>0</v>
      </c>
      <c r="BF59" s="20">
        <v>131</v>
      </c>
      <c r="BG59" s="19">
        <f t="shared" ref="BG59:BG64" si="154">(BF59*$D59*$E59*$G59*$I59*$BG$14)</f>
        <v>4888637.04</v>
      </c>
      <c r="BH59" s="20"/>
      <c r="BI59" s="19">
        <f t="shared" ref="BI59:BI64" si="155">(BH59*$D59*$E59*$G59*$I59*$BI$14)</f>
        <v>0</v>
      </c>
      <c r="BJ59" s="20"/>
      <c r="BK59" s="19">
        <f t="shared" ref="BK59:BK64" si="156">(BJ59*$D59*$E59*$G59*$I59*$BK$14)</f>
        <v>0</v>
      </c>
      <c r="BL59" s="20">
        <v>19</v>
      </c>
      <c r="BM59" s="19">
        <f t="shared" ref="BM59:BM64" si="157">(BL59*$D59*$E59*$G59*$I59*$BM$14)</f>
        <v>779942.85600000003</v>
      </c>
      <c r="BN59" s="20">
        <v>5</v>
      </c>
      <c r="BO59" s="19">
        <f t="shared" ref="BO59:BO64" si="158">(BN59*$D59*$E59*$G59*$I59*$BO$14)</f>
        <v>186589.19999999998</v>
      </c>
      <c r="BP59" s="20">
        <v>4</v>
      </c>
      <c r="BQ59" s="19">
        <f t="shared" ref="BQ59:BQ64" si="159">(BP59*$D59*$E59*$G59*$I59*$BQ$14)</f>
        <v>186589.19999999998</v>
      </c>
      <c r="BR59" s="20"/>
      <c r="BS59" s="19">
        <f t="shared" ref="BS59:BS64" si="160">(BR59*$D59*$E59*$G59*$I59*$BS$14)</f>
        <v>0</v>
      </c>
      <c r="BT59" s="20">
        <v>17</v>
      </c>
      <c r="BU59" s="19">
        <f t="shared" ref="BU59:BU64" si="161">(BT59*$D59*$E59*$G59*$I59*$BU$14)</f>
        <v>793004.10000000009</v>
      </c>
      <c r="BV59" s="20">
        <v>3</v>
      </c>
      <c r="BW59" s="19">
        <f t="shared" ref="BW59:BW64" si="162">(BV59*$D59*$E59*$G59*$I59*$BW$14)</f>
        <v>111953.51999999999</v>
      </c>
      <c r="BX59" s="20">
        <v>1</v>
      </c>
      <c r="BY59" s="19">
        <f t="shared" ref="BY59:BY64" si="163">(BX59*$D59*$E59*$G59*$I59*$BY$14)</f>
        <v>37317.839999999997</v>
      </c>
      <c r="BZ59" s="20"/>
      <c r="CA59" s="19">
        <f t="shared" ref="CA59:CA64" si="164">(BZ59*$D59*$E59*$G59*$H59*$CA$14)</f>
        <v>0</v>
      </c>
      <c r="CB59" s="20"/>
      <c r="CC59" s="19">
        <f t="shared" ref="CC59:CC64" si="165">(CB59*$D59*$E59*$G59*$H59*$CC$14)</f>
        <v>0</v>
      </c>
      <c r="CD59" s="20"/>
      <c r="CE59" s="21">
        <f t="shared" ref="CE59:CE64" si="166">(CD59*$D59*$E59*$G59*$H59*$CE$14)</f>
        <v>0</v>
      </c>
      <c r="CF59" s="20"/>
      <c r="CG59" s="20">
        <f t="shared" ref="CG59:CG64" si="167">(CF59*$D59*$E59*$G59*$H59*$CG$14)</f>
        <v>0</v>
      </c>
      <c r="CH59" s="20"/>
      <c r="CI59" s="19">
        <f t="shared" ref="CI59:CI64" si="168">(CH59*$D59*$E59*$G59*$I59*$CI$14)</f>
        <v>0</v>
      </c>
      <c r="CJ59" s="20"/>
      <c r="CK59" s="19">
        <f t="shared" ref="CK59:CK64" si="169">(CJ59*$D59*$E59*$G59*$H59*$CK$14)</f>
        <v>0</v>
      </c>
      <c r="CL59" s="20"/>
      <c r="CM59" s="19">
        <f t="shared" ref="CM59:CM64" si="170">(CL59*$D59*$E59*$G59*$H59*$CM$14)</f>
        <v>0</v>
      </c>
      <c r="CN59" s="20">
        <v>5</v>
      </c>
      <c r="CO59" s="19">
        <f t="shared" ref="CO59:CO64" si="171">(CN59*$D59*$E59*$G59*$H59*$CO$14)</f>
        <v>108843.7</v>
      </c>
      <c r="CP59" s="20">
        <v>3</v>
      </c>
      <c r="CQ59" s="19">
        <f t="shared" ref="CQ59:CQ64" si="172">(CP59*$D59*$E59*$G59*$H59*$CQ$14)</f>
        <v>105422.89799999999</v>
      </c>
      <c r="CR59" s="20"/>
      <c r="CS59" s="19">
        <f t="shared" ref="CS59:CS64" si="173">(CR59*$D59*$E59*$G59*$H59*$CS$14)</f>
        <v>0</v>
      </c>
      <c r="CT59" s="20"/>
      <c r="CU59" s="19">
        <f t="shared" ref="CU59:CU64" si="174">(CT59*$D59*$E59*$G59*$I59*$CU$14)</f>
        <v>0</v>
      </c>
      <c r="CV59" s="24">
        <v>0</v>
      </c>
      <c r="CW59" s="19">
        <f t="shared" ref="CW59:CW64" si="175">(CV59*$D59*$E59*$G59*$I59*$CW$14)</f>
        <v>0</v>
      </c>
      <c r="CX59" s="20"/>
      <c r="CY59" s="19">
        <f t="shared" ref="CY59:CY64" si="176">(CX59*$D59*$E59*$G59*$H59*$CY$14)</f>
        <v>0</v>
      </c>
      <c r="CZ59" s="20"/>
      <c r="DA59" s="19">
        <f t="shared" ref="DA59:DA64" si="177">(CZ59*$D59*$E59*$G59*$I59*$DA$14)</f>
        <v>0</v>
      </c>
      <c r="DB59" s="20"/>
      <c r="DC59" s="19">
        <f t="shared" ref="DC59:DC64" si="178">(DB59*$D59*$E59*$G59*$I59*$DC$14)</f>
        <v>0</v>
      </c>
      <c r="DD59" s="20"/>
      <c r="DE59" s="19">
        <f t="shared" ref="DE59:DE64" si="179">(DD59*$D59*$E59*$G59*$I59*$DE$14)</f>
        <v>0</v>
      </c>
      <c r="DF59" s="20">
        <v>7</v>
      </c>
      <c r="DG59" s="19">
        <f t="shared" ref="DG59:DG64" si="180">(DF59*$D59*$E59*$G59*$I59*$DG$14)</f>
        <v>295184.11439999996</v>
      </c>
      <c r="DH59" s="20"/>
      <c r="DI59" s="19">
        <f t="shared" ref="DI59:DI64" si="181">(DH59*$D59*$E59*$G59*$J59*$DI$14)</f>
        <v>0</v>
      </c>
      <c r="DJ59" s="20"/>
      <c r="DK59" s="19">
        <f t="shared" ref="DK59:DK64" si="182">(DJ59*$D59*$E59*$G59*$K59*$DK$14)</f>
        <v>0</v>
      </c>
      <c r="DL59" s="19">
        <f t="shared" ref="DL59:DM68" si="183">SUM(L59,N59,P59,R59,T59,V59,X59,Z59,AB59,AD59,AF59,AH59,AJ59,AN59,AP59,CD59,AR59,AT59,AV59,AX59,AZ59,CH59,BB59,BD59,BF59,BJ59,AL59,BL59,BN59,BP59,BR59,BT59,BV59,BX59,BZ59,CB59,CF59,CJ59,CL59,CN59,CP59,CR59,CT59,CV59,BH59,CX59,CZ59,DB59,DD59,DF59,DH59,DJ59)</f>
        <v>626</v>
      </c>
      <c r="DM59" s="19">
        <f t="shared" si="183"/>
        <v>22237788.967566662</v>
      </c>
    </row>
    <row r="60" spans="1:117" ht="30" customHeight="1" x14ac:dyDescent="0.25">
      <c r="A60" s="123"/>
      <c r="B60" s="81">
        <v>36</v>
      </c>
      <c r="C60" s="13" t="s">
        <v>179</v>
      </c>
      <c r="D60" s="14">
        <v>22900</v>
      </c>
      <c r="E60" s="23">
        <v>1.1100000000000001</v>
      </c>
      <c r="F60" s="23"/>
      <c r="G60" s="16">
        <v>1</v>
      </c>
      <c r="H60" s="14">
        <v>1.4</v>
      </c>
      <c r="I60" s="14">
        <v>1.68</v>
      </c>
      <c r="J60" s="14">
        <v>2.23</v>
      </c>
      <c r="K60" s="17">
        <v>2.57</v>
      </c>
      <c r="L60" s="20"/>
      <c r="M60" s="19">
        <f t="shared" si="4"/>
        <v>0</v>
      </c>
      <c r="N60" s="20"/>
      <c r="O60" s="20">
        <f t="shared" si="132"/>
        <v>0</v>
      </c>
      <c r="P60" s="20">
        <v>79</v>
      </c>
      <c r="Q60" s="19">
        <f t="shared" si="133"/>
        <v>3092475.5400000005</v>
      </c>
      <c r="R60" s="20">
        <v>1</v>
      </c>
      <c r="S60" s="19">
        <f t="shared" si="134"/>
        <v>39886.647499999992</v>
      </c>
      <c r="T60" s="20"/>
      <c r="U60" s="19">
        <f t="shared" si="135"/>
        <v>0</v>
      </c>
      <c r="V60" s="20"/>
      <c r="W60" s="19">
        <f t="shared" si="136"/>
        <v>0</v>
      </c>
      <c r="X60" s="20"/>
      <c r="Y60" s="19">
        <f t="shared" si="137"/>
        <v>0</v>
      </c>
      <c r="Z60" s="20"/>
      <c r="AA60" s="19">
        <f t="shared" si="138"/>
        <v>0</v>
      </c>
      <c r="AB60" s="20"/>
      <c r="AC60" s="19">
        <f t="shared" si="139"/>
        <v>0</v>
      </c>
      <c r="AD60" s="20"/>
      <c r="AE60" s="19">
        <f t="shared" si="140"/>
        <v>0</v>
      </c>
      <c r="AF60" s="77"/>
      <c r="AG60" s="19">
        <f t="shared" si="141"/>
        <v>0</v>
      </c>
      <c r="AH60" s="20"/>
      <c r="AI60" s="19">
        <f t="shared" si="142"/>
        <v>0</v>
      </c>
      <c r="AJ60" s="24">
        <v>0</v>
      </c>
      <c r="AK60" s="19">
        <f t="shared" si="143"/>
        <v>0</v>
      </c>
      <c r="AL60" s="20"/>
      <c r="AM60" s="19">
        <f t="shared" si="144"/>
        <v>0</v>
      </c>
      <c r="AN60" s="20"/>
      <c r="AO60" s="19">
        <f t="shared" si="145"/>
        <v>0</v>
      </c>
      <c r="AP60" s="20"/>
      <c r="AQ60" s="20">
        <f t="shared" si="146"/>
        <v>0</v>
      </c>
      <c r="AR60" s="20"/>
      <c r="AS60" s="20">
        <f t="shared" si="147"/>
        <v>0</v>
      </c>
      <c r="AT60" s="20"/>
      <c r="AU60" s="19">
        <f t="shared" si="148"/>
        <v>0</v>
      </c>
      <c r="AV60" s="20"/>
      <c r="AW60" s="19">
        <f t="shared" si="149"/>
        <v>0</v>
      </c>
      <c r="AX60" s="20"/>
      <c r="AY60" s="19">
        <f t="shared" si="150"/>
        <v>0</v>
      </c>
      <c r="AZ60" s="20"/>
      <c r="BA60" s="19">
        <f t="shared" si="151"/>
        <v>0</v>
      </c>
      <c r="BB60" s="20"/>
      <c r="BC60" s="19">
        <f t="shared" si="152"/>
        <v>0</v>
      </c>
      <c r="BD60" s="20"/>
      <c r="BE60" s="19">
        <f t="shared" si="153"/>
        <v>0</v>
      </c>
      <c r="BF60" s="20">
        <v>20</v>
      </c>
      <c r="BG60" s="19">
        <f t="shared" si="154"/>
        <v>854078.4</v>
      </c>
      <c r="BH60" s="20"/>
      <c r="BI60" s="19">
        <f t="shared" si="155"/>
        <v>0</v>
      </c>
      <c r="BJ60" s="20"/>
      <c r="BK60" s="19">
        <f t="shared" si="156"/>
        <v>0</v>
      </c>
      <c r="BL60" s="20">
        <v>8</v>
      </c>
      <c r="BM60" s="19">
        <f t="shared" si="157"/>
        <v>375794.4960000001</v>
      </c>
      <c r="BN60" s="20"/>
      <c r="BO60" s="19">
        <f t="shared" si="158"/>
        <v>0</v>
      </c>
      <c r="BP60" s="20"/>
      <c r="BQ60" s="19">
        <f t="shared" si="159"/>
        <v>0</v>
      </c>
      <c r="BR60" s="20"/>
      <c r="BS60" s="19">
        <f t="shared" si="160"/>
        <v>0</v>
      </c>
      <c r="BT60" s="20">
        <v>1</v>
      </c>
      <c r="BU60" s="19">
        <f t="shared" si="161"/>
        <v>53379.900000000009</v>
      </c>
      <c r="BV60" s="20"/>
      <c r="BW60" s="19">
        <f t="shared" si="162"/>
        <v>0</v>
      </c>
      <c r="BX60" s="20"/>
      <c r="BY60" s="19">
        <f t="shared" si="163"/>
        <v>0</v>
      </c>
      <c r="BZ60" s="20"/>
      <c r="CA60" s="19">
        <f t="shared" si="164"/>
        <v>0</v>
      </c>
      <c r="CB60" s="20"/>
      <c r="CC60" s="19">
        <f t="shared" si="165"/>
        <v>0</v>
      </c>
      <c r="CD60" s="20"/>
      <c r="CE60" s="21">
        <f t="shared" si="166"/>
        <v>0</v>
      </c>
      <c r="CF60" s="20"/>
      <c r="CG60" s="20">
        <f t="shared" si="167"/>
        <v>0</v>
      </c>
      <c r="CH60" s="20"/>
      <c r="CI60" s="19">
        <f t="shared" si="168"/>
        <v>0</v>
      </c>
      <c r="CJ60" s="20"/>
      <c r="CK60" s="19">
        <f t="shared" si="169"/>
        <v>0</v>
      </c>
      <c r="CL60" s="20"/>
      <c r="CM60" s="19">
        <f t="shared" si="170"/>
        <v>0</v>
      </c>
      <c r="CN60" s="20"/>
      <c r="CO60" s="19">
        <f t="shared" si="171"/>
        <v>0</v>
      </c>
      <c r="CP60" s="20"/>
      <c r="CQ60" s="19">
        <f t="shared" si="172"/>
        <v>0</v>
      </c>
      <c r="CR60" s="20"/>
      <c r="CS60" s="19">
        <f t="shared" si="173"/>
        <v>0</v>
      </c>
      <c r="CT60" s="20"/>
      <c r="CU60" s="19">
        <f t="shared" si="174"/>
        <v>0</v>
      </c>
      <c r="CV60" s="24">
        <v>0</v>
      </c>
      <c r="CW60" s="19">
        <f t="shared" si="175"/>
        <v>0</v>
      </c>
      <c r="CX60" s="20"/>
      <c r="CY60" s="19">
        <f t="shared" si="176"/>
        <v>0</v>
      </c>
      <c r="CZ60" s="20"/>
      <c r="DA60" s="19">
        <f t="shared" si="177"/>
        <v>0</v>
      </c>
      <c r="DB60" s="20"/>
      <c r="DC60" s="19">
        <f t="shared" si="178"/>
        <v>0</v>
      </c>
      <c r="DD60" s="20"/>
      <c r="DE60" s="19">
        <f t="shared" si="179"/>
        <v>0</v>
      </c>
      <c r="DF60" s="20"/>
      <c r="DG60" s="19">
        <f t="shared" si="180"/>
        <v>0</v>
      </c>
      <c r="DH60" s="20"/>
      <c r="DI60" s="19">
        <f t="shared" si="181"/>
        <v>0</v>
      </c>
      <c r="DJ60" s="20"/>
      <c r="DK60" s="19">
        <f t="shared" si="182"/>
        <v>0</v>
      </c>
      <c r="DL60" s="19">
        <f t="shared" si="183"/>
        <v>109</v>
      </c>
      <c r="DM60" s="19">
        <f t="shared" si="183"/>
        <v>4415614.983500001</v>
      </c>
    </row>
    <row r="61" spans="1:117" ht="30" customHeight="1" x14ac:dyDescent="0.25">
      <c r="A61" s="123"/>
      <c r="B61" s="81">
        <v>37</v>
      </c>
      <c r="C61" s="13" t="s">
        <v>180</v>
      </c>
      <c r="D61" s="14">
        <v>22900</v>
      </c>
      <c r="E61" s="23">
        <v>1.97</v>
      </c>
      <c r="F61" s="23"/>
      <c r="G61" s="16">
        <v>1</v>
      </c>
      <c r="H61" s="14">
        <v>1.4</v>
      </c>
      <c r="I61" s="14">
        <v>1.68</v>
      </c>
      <c r="J61" s="14">
        <v>2.23</v>
      </c>
      <c r="K61" s="17">
        <v>2.57</v>
      </c>
      <c r="L61" s="20"/>
      <c r="M61" s="19">
        <f t="shared" si="4"/>
        <v>0</v>
      </c>
      <c r="N61" s="20"/>
      <c r="O61" s="20">
        <f t="shared" si="132"/>
        <v>0</v>
      </c>
      <c r="P61" s="20">
        <v>4</v>
      </c>
      <c r="Q61" s="19">
        <f t="shared" si="133"/>
        <v>277896.08</v>
      </c>
      <c r="R61" s="20">
        <v>1</v>
      </c>
      <c r="S61" s="19">
        <f t="shared" si="134"/>
        <v>70789.815833333327</v>
      </c>
      <c r="T61" s="20"/>
      <c r="U61" s="19">
        <f t="shared" si="135"/>
        <v>0</v>
      </c>
      <c r="V61" s="20"/>
      <c r="W61" s="19">
        <f t="shared" si="136"/>
        <v>0</v>
      </c>
      <c r="X61" s="20"/>
      <c r="Y61" s="19">
        <f t="shared" si="137"/>
        <v>0</v>
      </c>
      <c r="Z61" s="20"/>
      <c r="AA61" s="19">
        <f t="shared" si="138"/>
        <v>0</v>
      </c>
      <c r="AB61" s="20"/>
      <c r="AC61" s="19">
        <f t="shared" si="139"/>
        <v>0</v>
      </c>
      <c r="AD61" s="20"/>
      <c r="AE61" s="19">
        <f t="shared" si="140"/>
        <v>0</v>
      </c>
      <c r="AF61" s="77"/>
      <c r="AG61" s="19">
        <f t="shared" si="141"/>
        <v>0</v>
      </c>
      <c r="AH61" s="20"/>
      <c r="AI61" s="19">
        <f t="shared" si="142"/>
        <v>0</v>
      </c>
      <c r="AJ61" s="24">
        <v>0</v>
      </c>
      <c r="AK61" s="19">
        <f t="shared" si="143"/>
        <v>0</v>
      </c>
      <c r="AL61" s="20"/>
      <c r="AM61" s="19">
        <f t="shared" si="144"/>
        <v>0</v>
      </c>
      <c r="AN61" s="20"/>
      <c r="AO61" s="19">
        <f t="shared" si="145"/>
        <v>0</v>
      </c>
      <c r="AP61" s="20"/>
      <c r="AQ61" s="20">
        <f t="shared" si="146"/>
        <v>0</v>
      </c>
      <c r="AR61" s="20"/>
      <c r="AS61" s="20">
        <f t="shared" si="147"/>
        <v>0</v>
      </c>
      <c r="AT61" s="20"/>
      <c r="AU61" s="19">
        <f t="shared" si="148"/>
        <v>0</v>
      </c>
      <c r="AV61" s="20"/>
      <c r="AW61" s="19">
        <f t="shared" si="149"/>
        <v>0</v>
      </c>
      <c r="AX61" s="20"/>
      <c r="AY61" s="19">
        <f t="shared" si="150"/>
        <v>0</v>
      </c>
      <c r="AZ61" s="20"/>
      <c r="BA61" s="19">
        <f t="shared" si="151"/>
        <v>0</v>
      </c>
      <c r="BB61" s="20"/>
      <c r="BC61" s="19">
        <f t="shared" si="152"/>
        <v>0</v>
      </c>
      <c r="BD61" s="20"/>
      <c r="BE61" s="19">
        <f t="shared" si="153"/>
        <v>0</v>
      </c>
      <c r="BF61" s="20"/>
      <c r="BG61" s="19">
        <f t="shared" si="154"/>
        <v>0</v>
      </c>
      <c r="BH61" s="20"/>
      <c r="BI61" s="19">
        <f t="shared" si="155"/>
        <v>0</v>
      </c>
      <c r="BJ61" s="20"/>
      <c r="BK61" s="19">
        <f t="shared" si="156"/>
        <v>0</v>
      </c>
      <c r="BL61" s="20"/>
      <c r="BM61" s="19">
        <f t="shared" si="157"/>
        <v>0</v>
      </c>
      <c r="BN61" s="20"/>
      <c r="BO61" s="19">
        <f t="shared" si="158"/>
        <v>0</v>
      </c>
      <c r="BP61" s="20"/>
      <c r="BQ61" s="19">
        <f t="shared" si="159"/>
        <v>0</v>
      </c>
      <c r="BR61" s="20"/>
      <c r="BS61" s="19">
        <f t="shared" si="160"/>
        <v>0</v>
      </c>
      <c r="BT61" s="20"/>
      <c r="BU61" s="19">
        <f t="shared" si="161"/>
        <v>0</v>
      </c>
      <c r="BV61" s="20"/>
      <c r="BW61" s="19">
        <f t="shared" si="162"/>
        <v>0</v>
      </c>
      <c r="BX61" s="20"/>
      <c r="BY61" s="22">
        <f t="shared" si="163"/>
        <v>0</v>
      </c>
      <c r="BZ61" s="20"/>
      <c r="CA61" s="19">
        <f t="shared" si="164"/>
        <v>0</v>
      </c>
      <c r="CB61" s="20"/>
      <c r="CC61" s="19">
        <f t="shared" si="165"/>
        <v>0</v>
      </c>
      <c r="CD61" s="20"/>
      <c r="CE61" s="21">
        <f t="shared" si="166"/>
        <v>0</v>
      </c>
      <c r="CF61" s="20"/>
      <c r="CG61" s="20">
        <f t="shared" si="167"/>
        <v>0</v>
      </c>
      <c r="CH61" s="20"/>
      <c r="CI61" s="19">
        <f t="shared" si="168"/>
        <v>0</v>
      </c>
      <c r="CJ61" s="20"/>
      <c r="CK61" s="19">
        <f t="shared" si="169"/>
        <v>0</v>
      </c>
      <c r="CL61" s="20"/>
      <c r="CM61" s="19">
        <f t="shared" si="170"/>
        <v>0</v>
      </c>
      <c r="CN61" s="20"/>
      <c r="CO61" s="19">
        <f t="shared" si="171"/>
        <v>0</v>
      </c>
      <c r="CP61" s="20"/>
      <c r="CQ61" s="19">
        <f t="shared" si="172"/>
        <v>0</v>
      </c>
      <c r="CR61" s="20"/>
      <c r="CS61" s="19">
        <f t="shared" si="173"/>
        <v>0</v>
      </c>
      <c r="CT61" s="20"/>
      <c r="CU61" s="19">
        <f t="shared" si="174"/>
        <v>0</v>
      </c>
      <c r="CV61" s="24">
        <v>0</v>
      </c>
      <c r="CW61" s="19">
        <f t="shared" si="175"/>
        <v>0</v>
      </c>
      <c r="CX61" s="20"/>
      <c r="CY61" s="19">
        <f t="shared" si="176"/>
        <v>0</v>
      </c>
      <c r="CZ61" s="20"/>
      <c r="DA61" s="19">
        <f t="shared" si="177"/>
        <v>0</v>
      </c>
      <c r="DB61" s="20"/>
      <c r="DC61" s="19">
        <f t="shared" si="178"/>
        <v>0</v>
      </c>
      <c r="DD61" s="20"/>
      <c r="DE61" s="19">
        <f t="shared" si="179"/>
        <v>0</v>
      </c>
      <c r="DF61" s="20"/>
      <c r="DG61" s="19">
        <f t="shared" si="180"/>
        <v>0</v>
      </c>
      <c r="DH61" s="20"/>
      <c r="DI61" s="19">
        <f t="shared" si="181"/>
        <v>0</v>
      </c>
      <c r="DJ61" s="20"/>
      <c r="DK61" s="19">
        <f t="shared" si="182"/>
        <v>0</v>
      </c>
      <c r="DL61" s="19">
        <f t="shared" si="183"/>
        <v>5</v>
      </c>
      <c r="DM61" s="19">
        <f t="shared" si="183"/>
        <v>348685.89583333337</v>
      </c>
    </row>
    <row r="62" spans="1:117" ht="30" customHeight="1" x14ac:dyDescent="0.25">
      <c r="A62" s="123"/>
      <c r="B62" s="81">
        <v>38</v>
      </c>
      <c r="C62" s="13" t="s">
        <v>181</v>
      </c>
      <c r="D62" s="14">
        <v>22900</v>
      </c>
      <c r="E62" s="23">
        <v>2.78</v>
      </c>
      <c r="F62" s="23"/>
      <c r="G62" s="16">
        <v>1</v>
      </c>
      <c r="H62" s="14">
        <v>1.4</v>
      </c>
      <c r="I62" s="14">
        <v>1.68</v>
      </c>
      <c r="J62" s="14">
        <v>2.23</v>
      </c>
      <c r="K62" s="17">
        <v>2.57</v>
      </c>
      <c r="L62" s="20"/>
      <c r="M62" s="19">
        <f t="shared" si="4"/>
        <v>0</v>
      </c>
      <c r="N62" s="20"/>
      <c r="O62" s="20">
        <f t="shared" si="132"/>
        <v>0</v>
      </c>
      <c r="P62" s="20">
        <v>23</v>
      </c>
      <c r="Q62" s="19">
        <f t="shared" si="133"/>
        <v>2254908.04</v>
      </c>
      <c r="R62" s="20"/>
      <c r="S62" s="19">
        <f t="shared" si="134"/>
        <v>0</v>
      </c>
      <c r="T62" s="20"/>
      <c r="U62" s="19">
        <f t="shared" si="135"/>
        <v>0</v>
      </c>
      <c r="V62" s="20"/>
      <c r="W62" s="19">
        <f t="shared" si="136"/>
        <v>0</v>
      </c>
      <c r="X62" s="20"/>
      <c r="Y62" s="19">
        <f t="shared" si="137"/>
        <v>0</v>
      </c>
      <c r="Z62" s="20"/>
      <c r="AA62" s="19">
        <f t="shared" si="138"/>
        <v>0</v>
      </c>
      <c r="AB62" s="20"/>
      <c r="AC62" s="19">
        <f t="shared" si="139"/>
        <v>0</v>
      </c>
      <c r="AD62" s="20"/>
      <c r="AE62" s="19">
        <f t="shared" si="140"/>
        <v>0</v>
      </c>
      <c r="AF62" s="77"/>
      <c r="AG62" s="19">
        <f t="shared" si="141"/>
        <v>0</v>
      </c>
      <c r="AH62" s="20"/>
      <c r="AI62" s="19">
        <f t="shared" si="142"/>
        <v>0</v>
      </c>
      <c r="AJ62" s="24">
        <v>0</v>
      </c>
      <c r="AK62" s="19">
        <f t="shared" si="143"/>
        <v>0</v>
      </c>
      <c r="AL62" s="20"/>
      <c r="AM62" s="19">
        <f t="shared" si="144"/>
        <v>0</v>
      </c>
      <c r="AN62" s="20"/>
      <c r="AO62" s="19">
        <f t="shared" si="145"/>
        <v>0</v>
      </c>
      <c r="AP62" s="20"/>
      <c r="AQ62" s="20">
        <f t="shared" si="146"/>
        <v>0</v>
      </c>
      <c r="AR62" s="20"/>
      <c r="AS62" s="20">
        <f t="shared" si="147"/>
        <v>0</v>
      </c>
      <c r="AT62" s="20"/>
      <c r="AU62" s="19">
        <f t="shared" si="148"/>
        <v>0</v>
      </c>
      <c r="AV62" s="20"/>
      <c r="AW62" s="19">
        <f t="shared" si="149"/>
        <v>0</v>
      </c>
      <c r="AX62" s="20"/>
      <c r="AY62" s="19">
        <f t="shared" si="150"/>
        <v>0</v>
      </c>
      <c r="AZ62" s="20"/>
      <c r="BA62" s="19">
        <f t="shared" si="151"/>
        <v>0</v>
      </c>
      <c r="BB62" s="20"/>
      <c r="BC62" s="19">
        <f t="shared" si="152"/>
        <v>0</v>
      </c>
      <c r="BD62" s="20"/>
      <c r="BE62" s="19">
        <f t="shared" si="153"/>
        <v>0</v>
      </c>
      <c r="BF62" s="20"/>
      <c r="BG62" s="19">
        <f t="shared" si="154"/>
        <v>0</v>
      </c>
      <c r="BH62" s="20"/>
      <c r="BI62" s="19">
        <f t="shared" si="155"/>
        <v>0</v>
      </c>
      <c r="BJ62" s="20"/>
      <c r="BK62" s="19">
        <f t="shared" si="156"/>
        <v>0</v>
      </c>
      <c r="BL62" s="20">
        <v>1</v>
      </c>
      <c r="BM62" s="19">
        <f t="shared" si="157"/>
        <v>117647.376</v>
      </c>
      <c r="BN62" s="20"/>
      <c r="BO62" s="19">
        <f t="shared" si="158"/>
        <v>0</v>
      </c>
      <c r="BP62" s="20"/>
      <c r="BQ62" s="19">
        <f t="shared" si="159"/>
        <v>0</v>
      </c>
      <c r="BR62" s="20"/>
      <c r="BS62" s="19">
        <f t="shared" si="160"/>
        <v>0</v>
      </c>
      <c r="BT62" s="20"/>
      <c r="BU62" s="19">
        <f t="shared" si="161"/>
        <v>0</v>
      </c>
      <c r="BV62" s="20"/>
      <c r="BW62" s="19">
        <f t="shared" si="162"/>
        <v>0</v>
      </c>
      <c r="BX62" s="20"/>
      <c r="BY62" s="22">
        <f t="shared" si="163"/>
        <v>0</v>
      </c>
      <c r="BZ62" s="20"/>
      <c r="CA62" s="19">
        <f t="shared" si="164"/>
        <v>0</v>
      </c>
      <c r="CB62" s="20"/>
      <c r="CC62" s="19">
        <f t="shared" si="165"/>
        <v>0</v>
      </c>
      <c r="CD62" s="20"/>
      <c r="CE62" s="21">
        <f t="shared" si="166"/>
        <v>0</v>
      </c>
      <c r="CF62" s="20"/>
      <c r="CG62" s="20">
        <f t="shared" si="167"/>
        <v>0</v>
      </c>
      <c r="CH62" s="20"/>
      <c r="CI62" s="19">
        <f t="shared" si="168"/>
        <v>0</v>
      </c>
      <c r="CJ62" s="20"/>
      <c r="CK62" s="19">
        <f t="shared" si="169"/>
        <v>0</v>
      </c>
      <c r="CL62" s="20"/>
      <c r="CM62" s="19">
        <f t="shared" si="170"/>
        <v>0</v>
      </c>
      <c r="CN62" s="20"/>
      <c r="CO62" s="19">
        <f t="shared" si="171"/>
        <v>0</v>
      </c>
      <c r="CP62" s="20"/>
      <c r="CQ62" s="19">
        <f t="shared" si="172"/>
        <v>0</v>
      </c>
      <c r="CR62" s="20"/>
      <c r="CS62" s="19">
        <f t="shared" si="173"/>
        <v>0</v>
      </c>
      <c r="CT62" s="20"/>
      <c r="CU62" s="19">
        <f t="shared" si="174"/>
        <v>0</v>
      </c>
      <c r="CV62" s="24">
        <v>0</v>
      </c>
      <c r="CW62" s="19">
        <f t="shared" si="175"/>
        <v>0</v>
      </c>
      <c r="CX62" s="20"/>
      <c r="CY62" s="19">
        <f t="shared" si="176"/>
        <v>0</v>
      </c>
      <c r="CZ62" s="20"/>
      <c r="DA62" s="19">
        <f t="shared" si="177"/>
        <v>0</v>
      </c>
      <c r="DB62" s="20"/>
      <c r="DC62" s="19">
        <f t="shared" si="178"/>
        <v>0</v>
      </c>
      <c r="DD62" s="20"/>
      <c r="DE62" s="19">
        <f t="shared" si="179"/>
        <v>0</v>
      </c>
      <c r="DF62" s="20"/>
      <c r="DG62" s="19">
        <f t="shared" si="180"/>
        <v>0</v>
      </c>
      <c r="DH62" s="20"/>
      <c r="DI62" s="19">
        <f t="shared" si="181"/>
        <v>0</v>
      </c>
      <c r="DJ62" s="20">
        <v>4</v>
      </c>
      <c r="DK62" s="19">
        <f t="shared" si="182"/>
        <v>785334.4319999998</v>
      </c>
      <c r="DL62" s="19">
        <f t="shared" si="183"/>
        <v>28</v>
      </c>
      <c r="DM62" s="19">
        <f t="shared" si="183"/>
        <v>3157889.8480000002</v>
      </c>
    </row>
    <row r="63" spans="1:117" ht="30" customHeight="1" x14ac:dyDescent="0.25">
      <c r="A63" s="123"/>
      <c r="B63" s="81">
        <v>39</v>
      </c>
      <c r="C63" s="13" t="s">
        <v>182</v>
      </c>
      <c r="D63" s="14">
        <v>22900</v>
      </c>
      <c r="E63" s="23">
        <v>1.1499999999999999</v>
      </c>
      <c r="F63" s="23"/>
      <c r="G63" s="16">
        <v>1</v>
      </c>
      <c r="H63" s="14">
        <v>1.4</v>
      </c>
      <c r="I63" s="14">
        <v>1.68</v>
      </c>
      <c r="J63" s="14">
        <v>2.23</v>
      </c>
      <c r="K63" s="17">
        <v>2.57</v>
      </c>
      <c r="L63" s="20"/>
      <c r="M63" s="19">
        <f t="shared" si="4"/>
        <v>0</v>
      </c>
      <c r="N63" s="20"/>
      <c r="O63" s="20">
        <f t="shared" si="132"/>
        <v>0</v>
      </c>
      <c r="P63" s="20">
        <v>12</v>
      </c>
      <c r="Q63" s="19">
        <f t="shared" si="133"/>
        <v>486670.80000000005</v>
      </c>
      <c r="R63" s="20"/>
      <c r="S63" s="19">
        <f t="shared" si="134"/>
        <v>0</v>
      </c>
      <c r="T63" s="20"/>
      <c r="U63" s="19">
        <f t="shared" si="135"/>
        <v>0</v>
      </c>
      <c r="V63" s="20"/>
      <c r="W63" s="19">
        <f t="shared" si="136"/>
        <v>0</v>
      </c>
      <c r="X63" s="20"/>
      <c r="Y63" s="19">
        <f t="shared" si="137"/>
        <v>0</v>
      </c>
      <c r="Z63" s="20"/>
      <c r="AA63" s="19">
        <f t="shared" si="138"/>
        <v>0</v>
      </c>
      <c r="AB63" s="20"/>
      <c r="AC63" s="19">
        <f t="shared" si="139"/>
        <v>0</v>
      </c>
      <c r="AD63" s="20"/>
      <c r="AE63" s="19">
        <f t="shared" si="140"/>
        <v>0</v>
      </c>
      <c r="AF63" s="77"/>
      <c r="AG63" s="19">
        <f t="shared" si="141"/>
        <v>0</v>
      </c>
      <c r="AH63" s="20"/>
      <c r="AI63" s="19">
        <f t="shared" si="142"/>
        <v>0</v>
      </c>
      <c r="AJ63" s="24">
        <v>0</v>
      </c>
      <c r="AK63" s="19">
        <f t="shared" si="143"/>
        <v>0</v>
      </c>
      <c r="AL63" s="20"/>
      <c r="AM63" s="19">
        <f t="shared" si="144"/>
        <v>0</v>
      </c>
      <c r="AN63" s="28"/>
      <c r="AO63" s="19">
        <f t="shared" si="145"/>
        <v>0</v>
      </c>
      <c r="AP63" s="20"/>
      <c r="AQ63" s="20">
        <f t="shared" si="146"/>
        <v>0</v>
      </c>
      <c r="AR63" s="20"/>
      <c r="AS63" s="20">
        <f t="shared" si="147"/>
        <v>0</v>
      </c>
      <c r="AT63" s="20"/>
      <c r="AU63" s="19">
        <f t="shared" si="148"/>
        <v>0</v>
      </c>
      <c r="AV63" s="20"/>
      <c r="AW63" s="19">
        <f t="shared" si="149"/>
        <v>0</v>
      </c>
      <c r="AX63" s="20"/>
      <c r="AY63" s="19">
        <f t="shared" si="150"/>
        <v>0</v>
      </c>
      <c r="AZ63" s="20"/>
      <c r="BA63" s="19">
        <f t="shared" si="151"/>
        <v>0</v>
      </c>
      <c r="BB63" s="20"/>
      <c r="BC63" s="19">
        <f t="shared" si="152"/>
        <v>0</v>
      </c>
      <c r="BD63" s="20"/>
      <c r="BE63" s="19">
        <f t="shared" si="153"/>
        <v>0</v>
      </c>
      <c r="BF63" s="20"/>
      <c r="BG63" s="19">
        <f t="shared" si="154"/>
        <v>0</v>
      </c>
      <c r="BH63" s="20"/>
      <c r="BI63" s="19">
        <f t="shared" si="155"/>
        <v>0</v>
      </c>
      <c r="BJ63" s="20"/>
      <c r="BK63" s="19">
        <f t="shared" si="156"/>
        <v>0</v>
      </c>
      <c r="BL63" s="20">
        <v>1</v>
      </c>
      <c r="BM63" s="19">
        <f t="shared" si="157"/>
        <v>48667.08</v>
      </c>
      <c r="BN63" s="20"/>
      <c r="BO63" s="19">
        <f t="shared" si="158"/>
        <v>0</v>
      </c>
      <c r="BP63" s="20">
        <v>1</v>
      </c>
      <c r="BQ63" s="19">
        <f t="shared" si="159"/>
        <v>55303.499999999993</v>
      </c>
      <c r="BR63" s="20"/>
      <c r="BS63" s="19">
        <f t="shared" si="160"/>
        <v>0</v>
      </c>
      <c r="BT63" s="20"/>
      <c r="BU63" s="19">
        <f t="shared" si="161"/>
        <v>0</v>
      </c>
      <c r="BV63" s="20"/>
      <c r="BW63" s="19">
        <f t="shared" si="162"/>
        <v>0</v>
      </c>
      <c r="BX63" s="20"/>
      <c r="BY63" s="22">
        <f t="shared" si="163"/>
        <v>0</v>
      </c>
      <c r="BZ63" s="20"/>
      <c r="CA63" s="19">
        <f t="shared" si="164"/>
        <v>0</v>
      </c>
      <c r="CB63" s="20"/>
      <c r="CC63" s="19">
        <f t="shared" si="165"/>
        <v>0</v>
      </c>
      <c r="CD63" s="20"/>
      <c r="CE63" s="21">
        <f t="shared" si="166"/>
        <v>0</v>
      </c>
      <c r="CF63" s="20"/>
      <c r="CG63" s="20">
        <f t="shared" si="167"/>
        <v>0</v>
      </c>
      <c r="CH63" s="20"/>
      <c r="CI63" s="19">
        <f t="shared" si="168"/>
        <v>0</v>
      </c>
      <c r="CJ63" s="20"/>
      <c r="CK63" s="19">
        <f t="shared" si="169"/>
        <v>0</v>
      </c>
      <c r="CL63" s="20"/>
      <c r="CM63" s="19">
        <f t="shared" si="170"/>
        <v>0</v>
      </c>
      <c r="CN63" s="20"/>
      <c r="CO63" s="19">
        <f t="shared" si="171"/>
        <v>0</v>
      </c>
      <c r="CP63" s="20"/>
      <c r="CQ63" s="19">
        <f t="shared" si="172"/>
        <v>0</v>
      </c>
      <c r="CR63" s="20"/>
      <c r="CS63" s="19">
        <f t="shared" si="173"/>
        <v>0</v>
      </c>
      <c r="CT63" s="20"/>
      <c r="CU63" s="19">
        <f t="shared" si="174"/>
        <v>0</v>
      </c>
      <c r="CV63" s="24">
        <v>0</v>
      </c>
      <c r="CW63" s="19">
        <f t="shared" si="175"/>
        <v>0</v>
      </c>
      <c r="CX63" s="20"/>
      <c r="CY63" s="19">
        <f t="shared" si="176"/>
        <v>0</v>
      </c>
      <c r="CZ63" s="20"/>
      <c r="DA63" s="19">
        <f t="shared" si="177"/>
        <v>0</v>
      </c>
      <c r="DB63" s="20"/>
      <c r="DC63" s="19">
        <f t="shared" si="178"/>
        <v>0</v>
      </c>
      <c r="DD63" s="20"/>
      <c r="DE63" s="19">
        <f t="shared" si="179"/>
        <v>0</v>
      </c>
      <c r="DF63" s="20"/>
      <c r="DG63" s="19">
        <f t="shared" si="180"/>
        <v>0</v>
      </c>
      <c r="DH63" s="20"/>
      <c r="DI63" s="19">
        <f t="shared" si="181"/>
        <v>0</v>
      </c>
      <c r="DJ63" s="20"/>
      <c r="DK63" s="19">
        <f t="shared" si="182"/>
        <v>0</v>
      </c>
      <c r="DL63" s="19">
        <f t="shared" si="183"/>
        <v>14</v>
      </c>
      <c r="DM63" s="19">
        <f t="shared" si="183"/>
        <v>590641.38</v>
      </c>
    </row>
    <row r="64" spans="1:117" ht="30" customHeight="1" x14ac:dyDescent="0.25">
      <c r="A64" s="123"/>
      <c r="B64" s="81">
        <v>40</v>
      </c>
      <c r="C64" s="13" t="s">
        <v>183</v>
      </c>
      <c r="D64" s="14">
        <v>22900</v>
      </c>
      <c r="E64" s="23">
        <v>1.22</v>
      </c>
      <c r="F64" s="23"/>
      <c r="G64" s="16">
        <v>1</v>
      </c>
      <c r="H64" s="14">
        <v>1.4</v>
      </c>
      <c r="I64" s="14">
        <v>1.68</v>
      </c>
      <c r="J64" s="14">
        <v>2.23</v>
      </c>
      <c r="K64" s="17">
        <v>2.57</v>
      </c>
      <c r="L64" s="20"/>
      <c r="M64" s="19">
        <f t="shared" si="4"/>
        <v>0</v>
      </c>
      <c r="N64" s="20"/>
      <c r="O64" s="20">
        <f t="shared" si="132"/>
        <v>0</v>
      </c>
      <c r="P64" s="20">
        <v>40</v>
      </c>
      <c r="Q64" s="19">
        <f t="shared" si="133"/>
        <v>1720980.8</v>
      </c>
      <c r="R64" s="20">
        <v>2</v>
      </c>
      <c r="S64" s="19">
        <f t="shared" si="134"/>
        <v>87678.756666666653</v>
      </c>
      <c r="T64" s="20"/>
      <c r="U64" s="19">
        <f t="shared" si="135"/>
        <v>0</v>
      </c>
      <c r="V64" s="20"/>
      <c r="W64" s="19">
        <f t="shared" si="136"/>
        <v>0</v>
      </c>
      <c r="X64" s="20"/>
      <c r="Y64" s="19">
        <f t="shared" si="137"/>
        <v>0</v>
      </c>
      <c r="Z64" s="20"/>
      <c r="AA64" s="19">
        <f t="shared" si="138"/>
        <v>0</v>
      </c>
      <c r="AB64" s="20"/>
      <c r="AC64" s="19">
        <f t="shared" si="139"/>
        <v>0</v>
      </c>
      <c r="AD64" s="20"/>
      <c r="AE64" s="19">
        <f t="shared" si="140"/>
        <v>0</v>
      </c>
      <c r="AF64" s="77"/>
      <c r="AG64" s="19">
        <f t="shared" si="141"/>
        <v>0</v>
      </c>
      <c r="AH64" s="20"/>
      <c r="AI64" s="19">
        <f t="shared" si="142"/>
        <v>0</v>
      </c>
      <c r="AJ64" s="24">
        <v>0</v>
      </c>
      <c r="AK64" s="19">
        <f t="shared" si="143"/>
        <v>0</v>
      </c>
      <c r="AL64" s="20"/>
      <c r="AM64" s="19">
        <f t="shared" si="144"/>
        <v>0</v>
      </c>
      <c r="AN64" s="20"/>
      <c r="AO64" s="19">
        <f t="shared" si="145"/>
        <v>0</v>
      </c>
      <c r="AP64" s="20"/>
      <c r="AQ64" s="20">
        <f t="shared" si="146"/>
        <v>0</v>
      </c>
      <c r="AR64" s="20"/>
      <c r="AS64" s="20">
        <f t="shared" si="147"/>
        <v>0</v>
      </c>
      <c r="AT64" s="20"/>
      <c r="AU64" s="19">
        <f t="shared" si="148"/>
        <v>0</v>
      </c>
      <c r="AV64" s="20"/>
      <c r="AW64" s="19">
        <f t="shared" si="149"/>
        <v>0</v>
      </c>
      <c r="AX64" s="20"/>
      <c r="AY64" s="19">
        <f t="shared" si="150"/>
        <v>0</v>
      </c>
      <c r="AZ64" s="20"/>
      <c r="BA64" s="19">
        <f t="shared" si="151"/>
        <v>0</v>
      </c>
      <c r="BB64" s="20"/>
      <c r="BC64" s="19">
        <f t="shared" si="152"/>
        <v>0</v>
      </c>
      <c r="BD64" s="20"/>
      <c r="BE64" s="19">
        <f t="shared" si="153"/>
        <v>0</v>
      </c>
      <c r="BF64" s="20">
        <v>41</v>
      </c>
      <c r="BG64" s="19">
        <f t="shared" si="154"/>
        <v>1924369.44</v>
      </c>
      <c r="BH64" s="20"/>
      <c r="BI64" s="19">
        <f t="shared" si="155"/>
        <v>0</v>
      </c>
      <c r="BJ64" s="20"/>
      <c r="BK64" s="19">
        <f t="shared" si="156"/>
        <v>0</v>
      </c>
      <c r="BL64" s="20">
        <v>9</v>
      </c>
      <c r="BM64" s="19">
        <f t="shared" si="157"/>
        <v>464664.81600000005</v>
      </c>
      <c r="BN64" s="20"/>
      <c r="BO64" s="19">
        <f t="shared" si="158"/>
        <v>0</v>
      </c>
      <c r="BP64" s="20"/>
      <c r="BQ64" s="19">
        <f t="shared" si="159"/>
        <v>0</v>
      </c>
      <c r="BR64" s="20"/>
      <c r="BS64" s="19">
        <f t="shared" si="160"/>
        <v>0</v>
      </c>
      <c r="BT64" s="20">
        <v>5</v>
      </c>
      <c r="BU64" s="19">
        <f t="shared" si="161"/>
        <v>293349</v>
      </c>
      <c r="BV64" s="20"/>
      <c r="BW64" s="19">
        <f t="shared" si="162"/>
        <v>0</v>
      </c>
      <c r="BX64" s="20">
        <v>3</v>
      </c>
      <c r="BY64" s="22">
        <f t="shared" si="163"/>
        <v>140807.51999999999</v>
      </c>
      <c r="BZ64" s="20"/>
      <c r="CA64" s="19">
        <f t="shared" si="164"/>
        <v>0</v>
      </c>
      <c r="CB64" s="20"/>
      <c r="CC64" s="19">
        <f t="shared" si="165"/>
        <v>0</v>
      </c>
      <c r="CD64" s="20"/>
      <c r="CE64" s="21">
        <f t="shared" si="166"/>
        <v>0</v>
      </c>
      <c r="CF64" s="20"/>
      <c r="CG64" s="20">
        <f t="shared" si="167"/>
        <v>0</v>
      </c>
      <c r="CH64" s="20"/>
      <c r="CI64" s="19">
        <f t="shared" si="168"/>
        <v>0</v>
      </c>
      <c r="CJ64" s="20"/>
      <c r="CK64" s="19">
        <f t="shared" si="169"/>
        <v>0</v>
      </c>
      <c r="CL64" s="20"/>
      <c r="CM64" s="19">
        <f t="shared" si="170"/>
        <v>0</v>
      </c>
      <c r="CN64" s="20"/>
      <c r="CO64" s="19">
        <f t="shared" si="171"/>
        <v>0</v>
      </c>
      <c r="CP64" s="20"/>
      <c r="CQ64" s="19">
        <f t="shared" si="172"/>
        <v>0</v>
      </c>
      <c r="CR64" s="20"/>
      <c r="CS64" s="19">
        <f t="shared" si="173"/>
        <v>0</v>
      </c>
      <c r="CT64" s="20"/>
      <c r="CU64" s="19">
        <f t="shared" si="174"/>
        <v>0</v>
      </c>
      <c r="CV64" s="24">
        <v>0</v>
      </c>
      <c r="CW64" s="19">
        <f t="shared" si="175"/>
        <v>0</v>
      </c>
      <c r="CX64" s="20"/>
      <c r="CY64" s="19">
        <f t="shared" si="176"/>
        <v>0</v>
      </c>
      <c r="CZ64" s="20"/>
      <c r="DA64" s="19">
        <f t="shared" si="177"/>
        <v>0</v>
      </c>
      <c r="DB64" s="20"/>
      <c r="DC64" s="19">
        <f t="shared" si="178"/>
        <v>0</v>
      </c>
      <c r="DD64" s="20"/>
      <c r="DE64" s="19">
        <f t="shared" si="179"/>
        <v>0</v>
      </c>
      <c r="DF64" s="20"/>
      <c r="DG64" s="19">
        <f t="shared" si="180"/>
        <v>0</v>
      </c>
      <c r="DH64" s="20"/>
      <c r="DI64" s="19">
        <f t="shared" si="181"/>
        <v>0</v>
      </c>
      <c r="DJ64" s="20"/>
      <c r="DK64" s="19">
        <f t="shared" si="182"/>
        <v>0</v>
      </c>
      <c r="DL64" s="19">
        <f t="shared" si="183"/>
        <v>100</v>
      </c>
      <c r="DM64" s="19">
        <f t="shared" si="183"/>
        <v>4631850.3326666662</v>
      </c>
    </row>
    <row r="65" spans="1:117" ht="30" customHeight="1" x14ac:dyDescent="0.25">
      <c r="A65" s="123"/>
      <c r="B65" s="81">
        <v>41</v>
      </c>
      <c r="C65" s="13" t="s">
        <v>184</v>
      </c>
      <c r="D65" s="14">
        <v>22900</v>
      </c>
      <c r="E65" s="23">
        <v>1.78</v>
      </c>
      <c r="F65" s="23"/>
      <c r="G65" s="16">
        <v>1</v>
      </c>
      <c r="H65" s="14">
        <v>1.4</v>
      </c>
      <c r="I65" s="14">
        <v>1.68</v>
      </c>
      <c r="J65" s="14">
        <v>2.23</v>
      </c>
      <c r="K65" s="17">
        <v>2.57</v>
      </c>
      <c r="L65" s="20"/>
      <c r="M65" s="19">
        <f t="shared" ref="M65" si="184">(L65*$D65*$E65*$G65*$H65)</f>
        <v>0</v>
      </c>
      <c r="N65" s="20"/>
      <c r="O65" s="20">
        <f t="shared" ref="O65" si="185">(N65*$D65*$E65*$G65*$H65)</f>
        <v>0</v>
      </c>
      <c r="P65" s="20">
        <v>276</v>
      </c>
      <c r="Q65" s="19">
        <f t="shared" ref="Q65" si="186">(P65*$D65*$E65*$G65*$H65)</f>
        <v>15750436.799999999</v>
      </c>
      <c r="R65" s="20">
        <v>1</v>
      </c>
      <c r="S65" s="19">
        <f t="shared" ref="S65" si="187">(R65*$D65*$E65*$G65*$H65)</f>
        <v>57066.799999999996</v>
      </c>
      <c r="T65" s="20"/>
      <c r="U65" s="19">
        <f t="shared" ref="U65" si="188">(T65*$D65*$E65*$G65*$H65)</f>
        <v>0</v>
      </c>
      <c r="V65" s="20"/>
      <c r="W65" s="19">
        <f t="shared" ref="W65" si="189">(V65*$D65*$E65*$G65*$H65)</f>
        <v>0</v>
      </c>
      <c r="X65" s="20"/>
      <c r="Y65" s="19">
        <f t="shared" ref="Y65" si="190">(X65*$D65*$E65*$G65*$H65)</f>
        <v>0</v>
      </c>
      <c r="Z65" s="20"/>
      <c r="AA65" s="19">
        <f t="shared" ref="AA65" si="191">(Z65*$D65*$E65*$G65*$H65)</f>
        <v>0</v>
      </c>
      <c r="AB65" s="20"/>
      <c r="AC65" s="19">
        <f t="shared" ref="AC65" si="192">(AB65*$D65*$E65*$G65*$H65)</f>
        <v>0</v>
      </c>
      <c r="AD65" s="20"/>
      <c r="AE65" s="19">
        <f t="shared" ref="AE65" si="193">(AD65*$D65*$E65*$G65*$H65)</f>
        <v>0</v>
      </c>
      <c r="AF65" s="77"/>
      <c r="AG65" s="19">
        <f t="shared" ref="AG65" si="194">(AF65*$D65*$E65*$G65*$H65)</f>
        <v>0</v>
      </c>
      <c r="AH65" s="20"/>
      <c r="AI65" s="19">
        <f t="shared" ref="AI65" si="195">(AH65*$D65*$E65*$G65*$H65)</f>
        <v>0</v>
      </c>
      <c r="AJ65" s="24">
        <v>0</v>
      </c>
      <c r="AK65" s="19">
        <f t="shared" ref="AK65" si="196">(AJ65*$D65*$E65*$G65*$I65)</f>
        <v>0</v>
      </c>
      <c r="AL65" s="20"/>
      <c r="AM65" s="19">
        <f t="shared" ref="AM65" si="197">(AL65*$D65*$E65*$G65*$I65)</f>
        <v>0</v>
      </c>
      <c r="AN65" s="28"/>
      <c r="AO65" s="19">
        <f t="shared" ref="AO65" si="198">(AN65*$D65*$E65*$G65*$H65)</f>
        <v>0</v>
      </c>
      <c r="AP65" s="20"/>
      <c r="AQ65" s="20">
        <f t="shared" ref="AQ65" si="199">(AP65*$D65*$E65*$G65*$H65)</f>
        <v>0</v>
      </c>
      <c r="AR65" s="20"/>
      <c r="AS65" s="20">
        <f t="shared" ref="AS65" si="200">(AR65*$D65*$E65*$G65*$H65)</f>
        <v>0</v>
      </c>
      <c r="AT65" s="20"/>
      <c r="AU65" s="19">
        <f t="shared" ref="AU65" si="201">(AT65*$D65*$E65*$G65*$H65)</f>
        <v>0</v>
      </c>
      <c r="AV65" s="20"/>
      <c r="AW65" s="19">
        <f t="shared" ref="AW65" si="202">(AV65*$D65*$E65*$G65*$H65)</f>
        <v>0</v>
      </c>
      <c r="AX65" s="20"/>
      <c r="AY65" s="19">
        <f t="shared" ref="AY65" si="203">(AX65*$D65*$E65*$G65*$H65)</f>
        <v>0</v>
      </c>
      <c r="AZ65" s="20"/>
      <c r="BA65" s="19">
        <f t="shared" ref="BA65" si="204">(AZ65*$D65*$E65*$G65*$H65)</f>
        <v>0</v>
      </c>
      <c r="BB65" s="20"/>
      <c r="BC65" s="19">
        <f t="shared" ref="BC65" si="205">(BB65*$D65*$E65*$G65*$H65)</f>
        <v>0</v>
      </c>
      <c r="BD65" s="20"/>
      <c r="BE65" s="19">
        <f t="shared" ref="BE65" si="206">(BD65*$D65*$E65*$G65*$I65)</f>
        <v>0</v>
      </c>
      <c r="BF65" s="20"/>
      <c r="BG65" s="19">
        <f t="shared" ref="BG65" si="207">(BF65*$D65*$E65*$G65*$I65)</f>
        <v>0</v>
      </c>
      <c r="BH65" s="20"/>
      <c r="BI65" s="19">
        <f t="shared" ref="BI65" si="208">(BH65*$D65*$E65*$G65*$I65)</f>
        <v>0</v>
      </c>
      <c r="BJ65" s="20"/>
      <c r="BK65" s="19">
        <f t="shared" ref="BK65" si="209">(BJ65*$D65*$E65*$G65*$I65)</f>
        <v>0</v>
      </c>
      <c r="BL65" s="20"/>
      <c r="BM65" s="19">
        <f t="shared" ref="BM65" si="210">(BL65*$D65*$E65*$G65*$I65)</f>
        <v>0</v>
      </c>
      <c r="BN65" s="20"/>
      <c r="BO65" s="19">
        <f t="shared" ref="BO65" si="211">(BN65*$D65*$E65*$G65*$I65)</f>
        <v>0</v>
      </c>
      <c r="BP65" s="20"/>
      <c r="BQ65" s="19">
        <f t="shared" ref="BQ65" si="212">(BP65*$D65*$E65*$G65*$I65)</f>
        <v>0</v>
      </c>
      <c r="BR65" s="20"/>
      <c r="BS65" s="19">
        <f t="shared" ref="BS65" si="213">(BR65*$D65*$E65*$G65*$I65)</f>
        <v>0</v>
      </c>
      <c r="BT65" s="20"/>
      <c r="BU65" s="19">
        <f t="shared" ref="BU65" si="214">(BT65*$D65*$E65*$G65*$I65)</f>
        <v>0</v>
      </c>
      <c r="BV65" s="20"/>
      <c r="BW65" s="19">
        <f t="shared" ref="BW65" si="215">(BV65*$D65*$E65*$G65*$I65)</f>
        <v>0</v>
      </c>
      <c r="BX65" s="20"/>
      <c r="BY65" s="22">
        <f t="shared" ref="BY65" si="216">(BX65*$D65*$E65*$G65*$I65)</f>
        <v>0</v>
      </c>
      <c r="BZ65" s="20"/>
      <c r="CA65" s="19">
        <f t="shared" ref="CA65" si="217">(BZ65*$D65*$E65*$G65*$H65)</f>
        <v>0</v>
      </c>
      <c r="CB65" s="20"/>
      <c r="CC65" s="19">
        <f t="shared" ref="CC65" si="218">(CB65*$D65*$E65*$G65*$H65)</f>
        <v>0</v>
      </c>
      <c r="CD65" s="20"/>
      <c r="CE65" s="21">
        <f t="shared" ref="CE65" si="219">(CD65*$D65*$E65*$G65*$H65)</f>
        <v>0</v>
      </c>
      <c r="CF65" s="20"/>
      <c r="CG65" s="20">
        <f t="shared" ref="CG65" si="220">(CF65*$D65*$E65*$G65*$H65)</f>
        <v>0</v>
      </c>
      <c r="CH65" s="20"/>
      <c r="CI65" s="19">
        <f t="shared" ref="CI65" si="221">(CH65*$D65*$E65*$G65*$I65)</f>
        <v>0</v>
      </c>
      <c r="CJ65" s="20"/>
      <c r="CK65" s="19">
        <f t="shared" ref="CK65" si="222">(CJ65*$D65*$E65*$G65*$H65)</f>
        <v>0</v>
      </c>
      <c r="CL65" s="20"/>
      <c r="CM65" s="19">
        <f t="shared" ref="CM65" si="223">(CL65*$D65*$E65*$G65*$H65)</f>
        <v>0</v>
      </c>
      <c r="CN65" s="20"/>
      <c r="CO65" s="19">
        <f t="shared" ref="CO65" si="224">(CN65*$D65*$E65*$G65*$H65)</f>
        <v>0</v>
      </c>
      <c r="CP65" s="20"/>
      <c r="CQ65" s="19">
        <f t="shared" ref="CQ65" si="225">(CP65*$D65*$E65*$G65*$H65)</f>
        <v>0</v>
      </c>
      <c r="CR65" s="20"/>
      <c r="CS65" s="19">
        <f t="shared" ref="CS65" si="226">(CR65*$D65*$E65*$G65*$H65)</f>
        <v>0</v>
      </c>
      <c r="CT65" s="20"/>
      <c r="CU65" s="19">
        <f t="shared" ref="CU65" si="227">(CT65*$D65*$E65*$G65*$I65)</f>
        <v>0</v>
      </c>
      <c r="CV65" s="24">
        <v>0</v>
      </c>
      <c r="CW65" s="19">
        <f t="shared" ref="CW65" si="228">(CV65*$D65*$E65*$G65*$I65)</f>
        <v>0</v>
      </c>
      <c r="CX65" s="20"/>
      <c r="CY65" s="19">
        <f t="shared" ref="CY65" si="229">(CX65*$D65*$E65*$G65*$H65)</f>
        <v>0</v>
      </c>
      <c r="CZ65" s="20"/>
      <c r="DA65" s="19">
        <f t="shared" ref="DA65" si="230">(CZ65*$D65*$E65*$G65*$I65)</f>
        <v>0</v>
      </c>
      <c r="DB65" s="20"/>
      <c r="DC65" s="19">
        <f t="shared" ref="DC65" si="231">(DB65*$D65*$E65*$G65*$I65)</f>
        <v>0</v>
      </c>
      <c r="DD65" s="20"/>
      <c r="DE65" s="19">
        <f t="shared" ref="DE65" si="232">(DD65*$D65*$E65*$G65*$I65)</f>
        <v>0</v>
      </c>
      <c r="DF65" s="20"/>
      <c r="DG65" s="19">
        <f t="shared" ref="DG65" si="233">(DF65*$D65*$E65*$G65*$I65)</f>
        <v>0</v>
      </c>
      <c r="DH65" s="20"/>
      <c r="DI65" s="19">
        <f t="shared" ref="DI65" si="234">(DH65*$D65*$E65*$G65*$J65)</f>
        <v>0</v>
      </c>
      <c r="DJ65" s="20"/>
      <c r="DK65" s="19">
        <f t="shared" ref="DK65" si="235">(DJ65*$D65*$E65*$G65*$K65)</f>
        <v>0</v>
      </c>
      <c r="DL65" s="19">
        <f t="shared" si="183"/>
        <v>277</v>
      </c>
      <c r="DM65" s="19">
        <f t="shared" si="183"/>
        <v>15807503.6</v>
      </c>
    </row>
    <row r="66" spans="1:117" ht="29.25" customHeight="1" x14ac:dyDescent="0.25">
      <c r="A66" s="123"/>
      <c r="B66" s="81">
        <v>42</v>
      </c>
      <c r="C66" s="13" t="s">
        <v>185</v>
      </c>
      <c r="D66" s="14">
        <v>22900</v>
      </c>
      <c r="E66" s="23">
        <v>2.23</v>
      </c>
      <c r="F66" s="23"/>
      <c r="G66" s="16">
        <v>1</v>
      </c>
      <c r="H66" s="14">
        <v>1.4</v>
      </c>
      <c r="I66" s="14">
        <v>1.68</v>
      </c>
      <c r="J66" s="14">
        <v>2.23</v>
      </c>
      <c r="K66" s="17">
        <v>2.57</v>
      </c>
      <c r="L66" s="20"/>
      <c r="M66" s="19">
        <f t="shared" si="4"/>
        <v>0</v>
      </c>
      <c r="N66" s="20"/>
      <c r="O66" s="20">
        <f>(N66*$D66*$E66*$G66*$H66*$O$14)</f>
        <v>0</v>
      </c>
      <c r="P66" s="20">
        <v>20</v>
      </c>
      <c r="Q66" s="19">
        <f>(P66*$D66*$E66*$G66*$H66*$Q$14)</f>
        <v>1572863.6</v>
      </c>
      <c r="R66" s="20">
        <v>1</v>
      </c>
      <c r="S66" s="19">
        <f t="shared" si="134"/>
        <v>80132.634166666656</v>
      </c>
      <c r="T66" s="20"/>
      <c r="U66" s="19">
        <f>(T66*$D66*$E66*$G66*$H66*$U$14)</f>
        <v>0</v>
      </c>
      <c r="V66" s="20"/>
      <c r="W66" s="19">
        <f>(V66*$D66*$E66*$G66*$H66*$W$14)</f>
        <v>0</v>
      </c>
      <c r="X66" s="20"/>
      <c r="Y66" s="19">
        <f>(X66*$D66*$E66*$G66*$H66*$Y$14)</f>
        <v>0</v>
      </c>
      <c r="Z66" s="20"/>
      <c r="AA66" s="19">
        <f>(Z66*$D66*$E66*$G66*$H66*$AA$14)</f>
        <v>0</v>
      </c>
      <c r="AB66" s="20"/>
      <c r="AC66" s="19">
        <f>(AB66*$D66*$E66*$G66*$H66*$AC$14)</f>
        <v>0</v>
      </c>
      <c r="AD66" s="20"/>
      <c r="AE66" s="19">
        <f>(AD66*$D66*$E66*$G66*$H66*$AE$14)</f>
        <v>0</v>
      </c>
      <c r="AF66" s="77"/>
      <c r="AG66" s="19">
        <f>(AF66*$D66*$E66*$G66*$H66*$AG$14)</f>
        <v>0</v>
      </c>
      <c r="AH66" s="20"/>
      <c r="AI66" s="19">
        <f>(AH66*$D66*$E66*$G66*$H66*$AI$14)</f>
        <v>0</v>
      </c>
      <c r="AJ66" s="24">
        <v>0</v>
      </c>
      <c r="AK66" s="19">
        <f>(AJ66*$D66*$E66*$G66*$I66*$AK$14)</f>
        <v>0</v>
      </c>
      <c r="AL66" s="20"/>
      <c r="AM66" s="19">
        <f>(AL66*$D66*$E66*$G66*$I66*$AM$14)</f>
        <v>0</v>
      </c>
      <c r="AN66" s="28"/>
      <c r="AO66" s="19">
        <f>(AN66*$D66*$E66*$G66*$H66*$AO$14)</f>
        <v>0</v>
      </c>
      <c r="AP66" s="20"/>
      <c r="AQ66" s="20">
        <f>(AP66*$D66*$E66*$G66*$H66*$AQ$14)</f>
        <v>0</v>
      </c>
      <c r="AR66" s="20"/>
      <c r="AS66" s="20">
        <f>(AR66*$D66*$E66*$G66*$H66*$AS$14)</f>
        <v>0</v>
      </c>
      <c r="AT66" s="20"/>
      <c r="AU66" s="19">
        <f>(AT66*$D66*$E66*$G66*$H66*$AU$14)</f>
        <v>0</v>
      </c>
      <c r="AV66" s="20"/>
      <c r="AW66" s="19">
        <f>(AV66*$D66*$E66*$G66*$H66*$AW$14)</f>
        <v>0</v>
      </c>
      <c r="AX66" s="20"/>
      <c r="AY66" s="19">
        <f>(AX66*$D66*$E66*$G66*$H66*$AY$14)</f>
        <v>0</v>
      </c>
      <c r="AZ66" s="20"/>
      <c r="BA66" s="19">
        <f>(AZ66*$D66*$E66*$G66*$H66*$BA$14)</f>
        <v>0</v>
      </c>
      <c r="BB66" s="20"/>
      <c r="BC66" s="19">
        <f>(BB66*$D66*$E66*$G66*$H66*$BC$14)</f>
        <v>0</v>
      </c>
      <c r="BD66" s="20"/>
      <c r="BE66" s="19">
        <f>(BD66*$D66*$E66*$G66*$I66*$BE$14)</f>
        <v>0</v>
      </c>
      <c r="BF66" s="20"/>
      <c r="BG66" s="19">
        <f>(BF66*$D66*$E66*$G66*$I66*$BG$14)</f>
        <v>0</v>
      </c>
      <c r="BH66" s="20"/>
      <c r="BI66" s="19">
        <f>(BH66*$D66*$E66*$G66*$I66*$BI$14)</f>
        <v>0</v>
      </c>
      <c r="BJ66" s="20"/>
      <c r="BK66" s="19">
        <f>(BJ66*$D66*$E66*$G66*$I66*$BK$14)</f>
        <v>0</v>
      </c>
      <c r="BL66" s="20"/>
      <c r="BM66" s="19">
        <f>(BL66*$D66*$E66*$G66*$I66*$BM$14)</f>
        <v>0</v>
      </c>
      <c r="BN66" s="20"/>
      <c r="BO66" s="19">
        <f>(BN66*$D66*$E66*$G66*$I66*$BO$14)</f>
        <v>0</v>
      </c>
      <c r="BP66" s="20"/>
      <c r="BQ66" s="19">
        <f>(BP66*$D66*$E66*$G66*$I66*$BQ$14)</f>
        <v>0</v>
      </c>
      <c r="BR66" s="20"/>
      <c r="BS66" s="19">
        <f>(BR66*$D66*$E66*$G66*$I66*$BS$14)</f>
        <v>0</v>
      </c>
      <c r="BT66" s="20"/>
      <c r="BU66" s="19">
        <f>(BT66*$D66*$E66*$G66*$I66*$BU$14)</f>
        <v>0</v>
      </c>
      <c r="BV66" s="20"/>
      <c r="BW66" s="19">
        <f>(BV66*$D66*$E66*$G66*$I66*$BW$14)</f>
        <v>0</v>
      </c>
      <c r="BX66" s="20"/>
      <c r="BY66" s="22">
        <f>(BX66*$D66*$E66*$G66*$I66*$BY$14)</f>
        <v>0</v>
      </c>
      <c r="BZ66" s="20"/>
      <c r="CA66" s="19">
        <f>(BZ66*$D66*$E66*$G66*$H66*$CA$14)</f>
        <v>0</v>
      </c>
      <c r="CB66" s="20"/>
      <c r="CC66" s="19">
        <f>(CB66*$D66*$E66*$G66*$H66*$CC$14)</f>
        <v>0</v>
      </c>
      <c r="CD66" s="20"/>
      <c r="CE66" s="21">
        <f>(CD66*$D66*$E66*$G66*$H66*$CE$14)</f>
        <v>0</v>
      </c>
      <c r="CF66" s="20"/>
      <c r="CG66" s="20">
        <f>(CF66*$D66*$E66*$G66*$H66*$CG$14)</f>
        <v>0</v>
      </c>
      <c r="CH66" s="20"/>
      <c r="CI66" s="19">
        <f>(CH66*$D66*$E66*$G66*$I66*$CI$14)</f>
        <v>0</v>
      </c>
      <c r="CJ66" s="20"/>
      <c r="CK66" s="19">
        <f>(CJ66*$D66*$E66*$G66*$H66*$CK$14)</f>
        <v>0</v>
      </c>
      <c r="CL66" s="20"/>
      <c r="CM66" s="19">
        <f>(CL66*$D66*$E66*$G66*$H66*$CM$14)</f>
        <v>0</v>
      </c>
      <c r="CN66" s="20"/>
      <c r="CO66" s="19">
        <f>(CN66*$D66*$E66*$G66*$H66*$CO$14)</f>
        <v>0</v>
      </c>
      <c r="CP66" s="20"/>
      <c r="CQ66" s="19">
        <f>(CP66*$D66*$E66*$G66*$H66*$CQ$14)</f>
        <v>0</v>
      </c>
      <c r="CR66" s="20"/>
      <c r="CS66" s="19">
        <f>(CR66*$D66*$E66*$G66*$H66*$CS$14)</f>
        <v>0</v>
      </c>
      <c r="CT66" s="20"/>
      <c r="CU66" s="19">
        <f>(CT66*$D66*$E66*$G66*$I66*$CU$14)</f>
        <v>0</v>
      </c>
      <c r="CV66" s="24">
        <v>0</v>
      </c>
      <c r="CW66" s="19">
        <f>(CV66*$D66*$E66*$G66*$I66*$CW$14)</f>
        <v>0</v>
      </c>
      <c r="CX66" s="20"/>
      <c r="CY66" s="19">
        <f>(CX66*$D66*$E66*$G66*$H66*$CY$14)</f>
        <v>0</v>
      </c>
      <c r="CZ66" s="20"/>
      <c r="DA66" s="19">
        <f>(CZ66*$D66*$E66*$G66*$I66*$DA$14)</f>
        <v>0</v>
      </c>
      <c r="DB66" s="20"/>
      <c r="DC66" s="19">
        <f>(DB66*$D66*$E66*$G66*$I66*$DC$14)</f>
        <v>0</v>
      </c>
      <c r="DD66" s="20"/>
      <c r="DE66" s="19">
        <f>(DD66*$D66*$E66*$G66*$I66*$DE$14)</f>
        <v>0</v>
      </c>
      <c r="DF66" s="20"/>
      <c r="DG66" s="19">
        <f>(DF66*$D66*$E66*$G66*$I66*$DG$14)</f>
        <v>0</v>
      </c>
      <c r="DH66" s="20"/>
      <c r="DI66" s="19">
        <f>(DH66*$D66*$E66*$G66*$J66*$DI$14)</f>
        <v>0</v>
      </c>
      <c r="DJ66" s="20"/>
      <c r="DK66" s="19">
        <f>(DJ66*$D66*$E66*$G66*$K66*$DK$14)</f>
        <v>0</v>
      </c>
      <c r="DL66" s="19">
        <f t="shared" si="183"/>
        <v>21</v>
      </c>
      <c r="DM66" s="19">
        <f t="shared" si="183"/>
        <v>1652996.2341666669</v>
      </c>
    </row>
    <row r="67" spans="1:117" ht="30" customHeight="1" x14ac:dyDescent="0.25">
      <c r="A67" s="123"/>
      <c r="B67" s="81">
        <v>43</v>
      </c>
      <c r="C67" s="13" t="s">
        <v>186</v>
      </c>
      <c r="D67" s="14">
        <v>22900</v>
      </c>
      <c r="E67" s="23">
        <v>2.36</v>
      </c>
      <c r="F67" s="23"/>
      <c r="G67" s="16">
        <v>1</v>
      </c>
      <c r="H67" s="14">
        <v>1.4</v>
      </c>
      <c r="I67" s="14">
        <v>1.68</v>
      </c>
      <c r="J67" s="14">
        <v>2.23</v>
      </c>
      <c r="K67" s="17">
        <v>2.57</v>
      </c>
      <c r="L67" s="20"/>
      <c r="M67" s="19">
        <f t="shared" si="4"/>
        <v>0</v>
      </c>
      <c r="N67" s="20"/>
      <c r="O67" s="20">
        <f>(N67*$D67*$E67*$G67*$H67*$O$14)</f>
        <v>0</v>
      </c>
      <c r="P67" s="20">
        <v>7</v>
      </c>
      <c r="Q67" s="19">
        <f>(P67*$D67*$E67*$G67*$H67*$Q$14)</f>
        <v>582594.31999999995</v>
      </c>
      <c r="R67" s="20">
        <v>1</v>
      </c>
      <c r="S67" s="19">
        <f t="shared" si="134"/>
        <v>84804.04333333332</v>
      </c>
      <c r="T67" s="20"/>
      <c r="U67" s="19">
        <f>(T67*$D67*$E67*$G67*$H67*$U$14)</f>
        <v>0</v>
      </c>
      <c r="V67" s="20"/>
      <c r="W67" s="19">
        <f>(V67*$D67*$E67*$G67*$H67*$W$14)</f>
        <v>0</v>
      </c>
      <c r="X67" s="20"/>
      <c r="Y67" s="19">
        <f>(X67*$D67*$E67*$G67*$H67*$Y$14)</f>
        <v>0</v>
      </c>
      <c r="Z67" s="20"/>
      <c r="AA67" s="19">
        <f>(Z67*$D67*$E67*$G67*$H67*$AA$14)</f>
        <v>0</v>
      </c>
      <c r="AB67" s="20"/>
      <c r="AC67" s="19">
        <f>(AB67*$D67*$E67*$G67*$H67*$AC$14)</f>
        <v>0</v>
      </c>
      <c r="AD67" s="20"/>
      <c r="AE67" s="19">
        <f>(AD67*$D67*$E67*$G67*$H67*$AE$14)</f>
        <v>0</v>
      </c>
      <c r="AF67" s="77"/>
      <c r="AG67" s="19">
        <f>(AF67*$D67*$E67*$G67*$H67*$AG$14)</f>
        <v>0</v>
      </c>
      <c r="AH67" s="20"/>
      <c r="AI67" s="19">
        <f>(AH67*$D67*$E67*$G67*$H67*$AI$14)</f>
        <v>0</v>
      </c>
      <c r="AJ67" s="24">
        <v>0</v>
      </c>
      <c r="AK67" s="19">
        <f>(AJ67*$D67*$E67*$G67*$I67*$AK$14)</f>
        <v>0</v>
      </c>
      <c r="AL67" s="20"/>
      <c r="AM67" s="19">
        <f>(AL67*$D67*$E67*$G67*$I67*$AM$14)</f>
        <v>0</v>
      </c>
      <c r="AN67" s="20"/>
      <c r="AO67" s="19">
        <f>(AN67*$D67*$E67*$G67*$H67*$AO$14)</f>
        <v>0</v>
      </c>
      <c r="AP67" s="20"/>
      <c r="AQ67" s="20">
        <f>(AP67*$D67*$E67*$G67*$H67*$AQ$14)</f>
        <v>0</v>
      </c>
      <c r="AR67" s="20"/>
      <c r="AS67" s="20">
        <f>(AR67*$D67*$E67*$G67*$H67*$AS$14)</f>
        <v>0</v>
      </c>
      <c r="AT67" s="20"/>
      <c r="AU67" s="19">
        <f>(AT67*$D67*$E67*$G67*$H67*$AU$14)</f>
        <v>0</v>
      </c>
      <c r="AV67" s="20"/>
      <c r="AW67" s="19">
        <f>(AV67*$D67*$E67*$G67*$H67*$AW$14)</f>
        <v>0</v>
      </c>
      <c r="AX67" s="20"/>
      <c r="AY67" s="19">
        <f>(AX67*$D67*$E67*$G67*$H67*$AY$14)</f>
        <v>0</v>
      </c>
      <c r="AZ67" s="20"/>
      <c r="BA67" s="19">
        <f>(AZ67*$D67*$E67*$G67*$H67*$BA$14)</f>
        <v>0</v>
      </c>
      <c r="BB67" s="20"/>
      <c r="BC67" s="19">
        <f>(BB67*$D67*$E67*$G67*$H67*$BC$14)</f>
        <v>0</v>
      </c>
      <c r="BD67" s="20"/>
      <c r="BE67" s="19">
        <f>(BD67*$D67*$E67*$G67*$I67*$BE$14)</f>
        <v>0</v>
      </c>
      <c r="BF67" s="20"/>
      <c r="BG67" s="19">
        <f>(BF67*$D67*$E67*$G67*$I67*$BG$14)</f>
        <v>0</v>
      </c>
      <c r="BH67" s="20"/>
      <c r="BI67" s="19">
        <f>(BH67*$D67*$E67*$G67*$I67*$BI$14)</f>
        <v>0</v>
      </c>
      <c r="BJ67" s="20"/>
      <c r="BK67" s="19">
        <f>(BJ67*$D67*$E67*$G67*$I67*$BK$14)</f>
        <v>0</v>
      </c>
      <c r="BL67" s="20"/>
      <c r="BM67" s="19">
        <f>(BL67*$D67*$E67*$G67*$I67*$BM$14)</f>
        <v>0</v>
      </c>
      <c r="BN67" s="20"/>
      <c r="BO67" s="19">
        <f>(BN67*$D67*$E67*$G67*$I67*$BO$14)</f>
        <v>0</v>
      </c>
      <c r="BP67" s="20"/>
      <c r="BQ67" s="19">
        <f>(BP67*$D67*$E67*$G67*$I67*$BQ$14)</f>
        <v>0</v>
      </c>
      <c r="BR67" s="20"/>
      <c r="BS67" s="19">
        <f>(BR67*$D67*$E67*$G67*$I67*$BS$14)</f>
        <v>0</v>
      </c>
      <c r="BT67" s="20"/>
      <c r="BU67" s="19">
        <f>(BT67*$D67*$E67*$G67*$I67*$BU$14)</f>
        <v>0</v>
      </c>
      <c r="BV67" s="20"/>
      <c r="BW67" s="19">
        <f>(BV67*$D67*$E67*$G67*$I67*$BW$14)</f>
        <v>0</v>
      </c>
      <c r="BX67" s="20"/>
      <c r="BY67" s="19">
        <f>(BX67*$D67*$E67*$G67*$I67*$BY$14)</f>
        <v>0</v>
      </c>
      <c r="BZ67" s="20"/>
      <c r="CA67" s="19">
        <f>(BZ67*$D67*$E67*$G67*$H67*$CA$14)</f>
        <v>0</v>
      </c>
      <c r="CB67" s="20"/>
      <c r="CC67" s="19">
        <f>(CB67*$D67*$E67*$G67*$H67*$CC$14)</f>
        <v>0</v>
      </c>
      <c r="CD67" s="20"/>
      <c r="CE67" s="21">
        <f>(CD67*$D67*$E67*$G67*$H67*$CE$14)</f>
        <v>0</v>
      </c>
      <c r="CF67" s="20"/>
      <c r="CG67" s="20">
        <f>(CF67*$D67*$E67*$G67*$H67*$CG$14)</f>
        <v>0</v>
      </c>
      <c r="CH67" s="20"/>
      <c r="CI67" s="19">
        <f>(CH67*$D67*$E67*$G67*$I67*$CI$14)</f>
        <v>0</v>
      </c>
      <c r="CJ67" s="20"/>
      <c r="CK67" s="19">
        <f>(CJ67*$D67*$E67*$G67*$H67*$CK$14)</f>
        <v>0</v>
      </c>
      <c r="CL67" s="20"/>
      <c r="CM67" s="19">
        <f>(CL67*$D67*$E67*$G67*$H67*$CM$14)</f>
        <v>0</v>
      </c>
      <c r="CN67" s="20"/>
      <c r="CO67" s="19">
        <f>(CN67*$D67*$E67*$G67*$H67*$CO$14)</f>
        <v>0</v>
      </c>
      <c r="CP67" s="20"/>
      <c r="CQ67" s="19">
        <f>(CP67*$D67*$E67*$G67*$H67*$CQ$14)</f>
        <v>0</v>
      </c>
      <c r="CR67" s="20"/>
      <c r="CS67" s="19">
        <f>(CR67*$D67*$E67*$G67*$H67*$CS$14)</f>
        <v>0</v>
      </c>
      <c r="CT67" s="20"/>
      <c r="CU67" s="19">
        <f>(CT67*$D67*$E67*$G67*$I67*$CU$14)</f>
        <v>0</v>
      </c>
      <c r="CV67" s="24">
        <v>0</v>
      </c>
      <c r="CW67" s="19">
        <f>(CV67*$D67*$E67*$G67*$I67*$CW$14)</f>
        <v>0</v>
      </c>
      <c r="CX67" s="20"/>
      <c r="CY67" s="19">
        <f>(CX67*$D67*$E67*$G67*$H67*$CY$14)</f>
        <v>0</v>
      </c>
      <c r="CZ67" s="20"/>
      <c r="DA67" s="19">
        <f>(CZ67*$D67*$E67*$G67*$I67*$DA$14)</f>
        <v>0</v>
      </c>
      <c r="DB67" s="20"/>
      <c r="DC67" s="19">
        <f>(DB67*$D67*$E67*$G67*$I67*$DC$14)</f>
        <v>0</v>
      </c>
      <c r="DD67" s="20"/>
      <c r="DE67" s="19">
        <f>(DD67*$D67*$E67*$G67*$I67*$DE$14)</f>
        <v>0</v>
      </c>
      <c r="DF67" s="20"/>
      <c r="DG67" s="19">
        <f>(DF67*$D67*$E67*$G67*$I67*$DG$14)</f>
        <v>0</v>
      </c>
      <c r="DH67" s="20"/>
      <c r="DI67" s="19">
        <f>(DH67*$D67*$E67*$G67*$J67*$DI$14)</f>
        <v>0</v>
      </c>
      <c r="DJ67" s="20"/>
      <c r="DK67" s="19">
        <f>(DJ67*$D67*$E67*$G67*$K67*$DK$14)</f>
        <v>0</v>
      </c>
      <c r="DL67" s="19">
        <f t="shared" si="183"/>
        <v>8</v>
      </c>
      <c r="DM67" s="19">
        <f t="shared" si="183"/>
        <v>667398.36333333328</v>
      </c>
    </row>
    <row r="68" spans="1:117" ht="30" customHeight="1" x14ac:dyDescent="0.25">
      <c r="A68" s="123"/>
      <c r="B68" s="81">
        <v>44</v>
      </c>
      <c r="C68" s="13" t="s">
        <v>187</v>
      </c>
      <c r="D68" s="14">
        <v>22900</v>
      </c>
      <c r="E68" s="23">
        <v>4.28</v>
      </c>
      <c r="F68" s="23"/>
      <c r="G68" s="16">
        <v>1</v>
      </c>
      <c r="H68" s="14">
        <v>1.4</v>
      </c>
      <c r="I68" s="14">
        <v>1.68</v>
      </c>
      <c r="J68" s="14">
        <v>2.23</v>
      </c>
      <c r="K68" s="17">
        <v>2.57</v>
      </c>
      <c r="L68" s="20"/>
      <c r="M68" s="19">
        <f t="shared" si="4"/>
        <v>0</v>
      </c>
      <c r="N68" s="20"/>
      <c r="O68" s="20">
        <f>(N68*$D68*$E68*$G68*$H68*$O$14)</f>
        <v>0</v>
      </c>
      <c r="P68" s="20">
        <v>4</v>
      </c>
      <c r="Q68" s="19">
        <f>(P68*$D68*$E68*$G68*$H68*$Q$14)</f>
        <v>603753.92000000004</v>
      </c>
      <c r="R68" s="20"/>
      <c r="S68" s="19">
        <f t="shared" si="134"/>
        <v>0</v>
      </c>
      <c r="T68" s="20"/>
      <c r="U68" s="19">
        <f>(T68*$D68*$E68*$G68*$H68*$U$14)</f>
        <v>0</v>
      </c>
      <c r="V68" s="20"/>
      <c r="W68" s="19">
        <f>(V68*$D68*$E68*$G68*$H68*$W$14)</f>
        <v>0</v>
      </c>
      <c r="X68" s="20"/>
      <c r="Y68" s="19">
        <f>(X68*$D68*$E68*$G68*$H68*$Y$14)</f>
        <v>0</v>
      </c>
      <c r="Z68" s="20"/>
      <c r="AA68" s="19">
        <f>(Z68*$D68*$E68*$G68*$H68*$AA$14)</f>
        <v>0</v>
      </c>
      <c r="AB68" s="20"/>
      <c r="AC68" s="19">
        <f>(AB68*$D68*$E68*$G68*$H68*$AC$14)</f>
        <v>0</v>
      </c>
      <c r="AD68" s="20"/>
      <c r="AE68" s="19">
        <f>(AD68*$D68*$E68*$G68*$H68*$AE$14)</f>
        <v>0</v>
      </c>
      <c r="AF68" s="77"/>
      <c r="AG68" s="19">
        <f>(AF68*$D68*$E68*$G68*$H68*$AG$14)</f>
        <v>0</v>
      </c>
      <c r="AH68" s="20"/>
      <c r="AI68" s="19">
        <f>(AH68*$D68*$E68*$G68*$H68*$AI$14)</f>
        <v>0</v>
      </c>
      <c r="AJ68" s="24">
        <v>0</v>
      </c>
      <c r="AK68" s="19">
        <f>(AJ68*$D68*$E68*$G68*$I68*$AK$14)</f>
        <v>0</v>
      </c>
      <c r="AL68" s="20"/>
      <c r="AM68" s="19">
        <f>(AL68*$D68*$E68*$G68*$I68*$AM$14)</f>
        <v>0</v>
      </c>
      <c r="AN68" s="20"/>
      <c r="AO68" s="19">
        <f>(AN68*$D68*$E68*$G68*$H68*$AO$14)</f>
        <v>0</v>
      </c>
      <c r="AP68" s="20"/>
      <c r="AQ68" s="20">
        <f>(AP68*$D68*$E68*$G68*$H68*$AQ$14)</f>
        <v>0</v>
      </c>
      <c r="AR68" s="20"/>
      <c r="AS68" s="20">
        <f>(AR68*$D68*$E68*$G68*$H68*$AS$14)</f>
        <v>0</v>
      </c>
      <c r="AT68" s="20"/>
      <c r="AU68" s="19">
        <f>(AT68*$D68*$E68*$G68*$H68*$AU$14)</f>
        <v>0</v>
      </c>
      <c r="AV68" s="20"/>
      <c r="AW68" s="19">
        <f>(AV68*$D68*$E68*$G68*$H68*$AW$14)</f>
        <v>0</v>
      </c>
      <c r="AX68" s="20"/>
      <c r="AY68" s="19">
        <f>(AX68*$D68*$E68*$G68*$H68*$AY$14)</f>
        <v>0</v>
      </c>
      <c r="AZ68" s="20"/>
      <c r="BA68" s="19">
        <f>(AZ68*$D68*$E68*$G68*$H68*$BA$14)</f>
        <v>0</v>
      </c>
      <c r="BB68" s="20"/>
      <c r="BC68" s="19">
        <f>(BB68*$D68*$E68*$G68*$H68*$BC$14)</f>
        <v>0</v>
      </c>
      <c r="BD68" s="20"/>
      <c r="BE68" s="19">
        <f>(BD68*$D68*$E68*$G68*$I68*$BE$14)</f>
        <v>0</v>
      </c>
      <c r="BF68" s="20"/>
      <c r="BG68" s="19">
        <f>(BF68*$D68*$E68*$G68*$I68*$BG$14)</f>
        <v>0</v>
      </c>
      <c r="BH68" s="20"/>
      <c r="BI68" s="19">
        <f>(BH68*$D68*$E68*$G68*$I68*$BI$14)</f>
        <v>0</v>
      </c>
      <c r="BJ68" s="20"/>
      <c r="BK68" s="19">
        <f>(BJ68*$D68*$E68*$G68*$I68*$BK$14)</f>
        <v>0</v>
      </c>
      <c r="BL68" s="20"/>
      <c r="BM68" s="19">
        <f>(BL68*$D68*$E68*$G68*$I68*$BM$14)</f>
        <v>0</v>
      </c>
      <c r="BN68" s="20"/>
      <c r="BO68" s="19">
        <f>(BN68*$D68*$E68*$G68*$I68*$BO$14)</f>
        <v>0</v>
      </c>
      <c r="BP68" s="20"/>
      <c r="BQ68" s="19">
        <f>(BP68*$D68*$E68*$G68*$I68*$BQ$14)</f>
        <v>0</v>
      </c>
      <c r="BR68" s="20"/>
      <c r="BS68" s="19">
        <f>(BR68*$D68*$E68*$G68*$I68*$BS$14)</f>
        <v>0</v>
      </c>
      <c r="BT68" s="20"/>
      <c r="BU68" s="19">
        <f>(BT68*$D68*$E68*$G68*$I68*$BU$14)</f>
        <v>0</v>
      </c>
      <c r="BV68" s="20"/>
      <c r="BW68" s="19">
        <f>(BV68*$D68*$E68*$G68*$I68*$BW$14)</f>
        <v>0</v>
      </c>
      <c r="BX68" s="20"/>
      <c r="BY68" s="19">
        <f>(BX68*$D68*$E68*$G68*$I68*$BY$14)</f>
        <v>0</v>
      </c>
      <c r="BZ68" s="20"/>
      <c r="CA68" s="19">
        <f>(BZ68*$D68*$E68*$G68*$H68*$CA$14)</f>
        <v>0</v>
      </c>
      <c r="CB68" s="20"/>
      <c r="CC68" s="19">
        <f>(CB68*$D68*$E68*$G68*$H68*$CC$14)</f>
        <v>0</v>
      </c>
      <c r="CD68" s="20"/>
      <c r="CE68" s="21">
        <f>(CD68*$D68*$E68*$G68*$H68*$CE$14)</f>
        <v>0</v>
      </c>
      <c r="CF68" s="20"/>
      <c r="CG68" s="20">
        <f>(CF68*$D68*$E68*$G68*$H68*$CG$14)</f>
        <v>0</v>
      </c>
      <c r="CH68" s="20"/>
      <c r="CI68" s="19">
        <f>(CH68*$D68*$E68*$G68*$I68*$CI$14)</f>
        <v>0</v>
      </c>
      <c r="CJ68" s="20"/>
      <c r="CK68" s="19">
        <f>(CJ68*$D68*$E68*$G68*$H68*$CK$14)</f>
        <v>0</v>
      </c>
      <c r="CL68" s="20"/>
      <c r="CM68" s="19">
        <f>(CL68*$D68*$E68*$G68*$H68*$CM$14)</f>
        <v>0</v>
      </c>
      <c r="CN68" s="20"/>
      <c r="CO68" s="19">
        <f>(CN68*$D68*$E68*$G68*$H68*$CO$14)</f>
        <v>0</v>
      </c>
      <c r="CP68" s="20"/>
      <c r="CQ68" s="19">
        <f>(CP68*$D68*$E68*$G68*$H68*$CQ$14)</f>
        <v>0</v>
      </c>
      <c r="CR68" s="20"/>
      <c r="CS68" s="19">
        <f>(CR68*$D68*$E68*$G68*$H68*$CS$14)</f>
        <v>0</v>
      </c>
      <c r="CT68" s="20"/>
      <c r="CU68" s="19">
        <f>(CT68*$D68*$E68*$G68*$I68*$CU$14)</f>
        <v>0</v>
      </c>
      <c r="CV68" s="24">
        <v>0</v>
      </c>
      <c r="CW68" s="19">
        <f>(CV68*$D68*$E68*$G68*$I68*$CW$14)</f>
        <v>0</v>
      </c>
      <c r="CX68" s="20"/>
      <c r="CY68" s="19">
        <f>(CX68*$D68*$E68*$G68*$H68*$CY$14)</f>
        <v>0</v>
      </c>
      <c r="CZ68" s="20"/>
      <c r="DA68" s="19">
        <f>(CZ68*$D68*$E68*$G68*$I68*$DA$14)</f>
        <v>0</v>
      </c>
      <c r="DB68" s="20"/>
      <c r="DC68" s="19">
        <f>(DB68*$D68*$E68*$G68*$I68*$DC$14)</f>
        <v>0</v>
      </c>
      <c r="DD68" s="20"/>
      <c r="DE68" s="19">
        <f>(DD68*$D68*$E68*$G68*$I68*$DE$14)</f>
        <v>0</v>
      </c>
      <c r="DF68" s="20"/>
      <c r="DG68" s="19">
        <f>(DF68*$D68*$E68*$G68*$I68*$DG$14)</f>
        <v>0</v>
      </c>
      <c r="DH68" s="20"/>
      <c r="DI68" s="19">
        <f>(DH68*$D68*$E68*$G68*$J68*$DI$14)</f>
        <v>0</v>
      </c>
      <c r="DJ68" s="20"/>
      <c r="DK68" s="19">
        <f>(DJ68*$D68*$E68*$G68*$K68*$DK$14)</f>
        <v>0</v>
      </c>
      <c r="DL68" s="19">
        <f t="shared" si="183"/>
        <v>4</v>
      </c>
      <c r="DM68" s="19">
        <f t="shared" si="183"/>
        <v>603753.92000000004</v>
      </c>
    </row>
    <row r="69" spans="1:117" ht="15.75" customHeight="1" x14ac:dyDescent="0.25">
      <c r="A69" s="124">
        <v>10</v>
      </c>
      <c r="B69" s="126"/>
      <c r="C69" s="56" t="s">
        <v>188</v>
      </c>
      <c r="D69" s="62">
        <v>22900</v>
      </c>
      <c r="E69" s="65">
        <v>1.1000000000000001</v>
      </c>
      <c r="F69" s="164"/>
      <c r="G69" s="63">
        <v>1</v>
      </c>
      <c r="H69" s="62">
        <v>1.4</v>
      </c>
      <c r="I69" s="62">
        <v>1.68</v>
      </c>
      <c r="J69" s="62">
        <v>2.23</v>
      </c>
      <c r="K69" s="64">
        <v>2.57</v>
      </c>
      <c r="L69" s="12">
        <f>SUM(L70:L76)</f>
        <v>0</v>
      </c>
      <c r="M69" s="12">
        <f t="shared" ref="M69:BX69" si="236">SUM(M70:M76)</f>
        <v>0</v>
      </c>
      <c r="N69" s="61">
        <f t="shared" si="236"/>
        <v>0</v>
      </c>
      <c r="O69" s="61">
        <f t="shared" si="236"/>
        <v>0</v>
      </c>
      <c r="P69" s="12">
        <f t="shared" si="236"/>
        <v>724</v>
      </c>
      <c r="Q69" s="12">
        <f t="shared" si="236"/>
        <v>28622943.580000006</v>
      </c>
      <c r="R69" s="61">
        <f t="shared" si="236"/>
        <v>18</v>
      </c>
      <c r="S69" s="61">
        <f t="shared" si="236"/>
        <v>2462910.648333333</v>
      </c>
      <c r="T69" s="12">
        <f t="shared" si="236"/>
        <v>0</v>
      </c>
      <c r="U69" s="12">
        <f t="shared" si="236"/>
        <v>0</v>
      </c>
      <c r="V69" s="12">
        <f t="shared" si="236"/>
        <v>0</v>
      </c>
      <c r="W69" s="12">
        <f t="shared" si="236"/>
        <v>0</v>
      </c>
      <c r="X69" s="12">
        <f t="shared" si="236"/>
        <v>0</v>
      </c>
      <c r="Y69" s="12">
        <f t="shared" si="236"/>
        <v>0</v>
      </c>
      <c r="Z69" s="12">
        <f t="shared" si="236"/>
        <v>0</v>
      </c>
      <c r="AA69" s="12">
        <f t="shared" si="236"/>
        <v>0</v>
      </c>
      <c r="AB69" s="12">
        <f t="shared" si="236"/>
        <v>0</v>
      </c>
      <c r="AC69" s="12">
        <f t="shared" si="236"/>
        <v>0</v>
      </c>
      <c r="AD69" s="12">
        <f t="shared" si="236"/>
        <v>0</v>
      </c>
      <c r="AE69" s="12">
        <f t="shared" si="236"/>
        <v>0</v>
      </c>
      <c r="AF69" s="12">
        <f t="shared" si="236"/>
        <v>0</v>
      </c>
      <c r="AG69" s="12">
        <f t="shared" si="236"/>
        <v>0</v>
      </c>
      <c r="AH69" s="12">
        <f t="shared" si="236"/>
        <v>0</v>
      </c>
      <c r="AI69" s="12">
        <f t="shared" si="236"/>
        <v>0</v>
      </c>
      <c r="AJ69" s="28">
        <f t="shared" si="236"/>
        <v>0</v>
      </c>
      <c r="AK69" s="12">
        <f t="shared" si="236"/>
        <v>0</v>
      </c>
      <c r="AL69" s="12">
        <f t="shared" si="236"/>
        <v>0</v>
      </c>
      <c r="AM69" s="12">
        <f t="shared" si="236"/>
        <v>0</v>
      </c>
      <c r="AN69" s="61">
        <v>0</v>
      </c>
      <c r="AO69" s="61">
        <f t="shared" si="236"/>
        <v>0</v>
      </c>
      <c r="AP69" s="61">
        <f t="shared" si="236"/>
        <v>0</v>
      </c>
      <c r="AQ69" s="61">
        <f t="shared" si="236"/>
        <v>0</v>
      </c>
      <c r="AR69" s="61">
        <f t="shared" si="236"/>
        <v>0</v>
      </c>
      <c r="AS69" s="61">
        <f t="shared" si="236"/>
        <v>0</v>
      </c>
      <c r="AT69" s="12">
        <f t="shared" si="236"/>
        <v>0</v>
      </c>
      <c r="AU69" s="12">
        <f t="shared" si="236"/>
        <v>0</v>
      </c>
      <c r="AV69" s="12">
        <f t="shared" si="236"/>
        <v>0</v>
      </c>
      <c r="AW69" s="12">
        <f t="shared" si="236"/>
        <v>0</v>
      </c>
      <c r="AX69" s="12">
        <f t="shared" si="236"/>
        <v>0</v>
      </c>
      <c r="AY69" s="12">
        <f t="shared" si="236"/>
        <v>0</v>
      </c>
      <c r="AZ69" s="12">
        <f t="shared" si="236"/>
        <v>0</v>
      </c>
      <c r="BA69" s="12">
        <f t="shared" si="236"/>
        <v>0</v>
      </c>
      <c r="BB69" s="12">
        <f t="shared" si="236"/>
        <v>0</v>
      </c>
      <c r="BC69" s="12">
        <f t="shared" si="236"/>
        <v>0</v>
      </c>
      <c r="BD69" s="12">
        <f t="shared" si="236"/>
        <v>0</v>
      </c>
      <c r="BE69" s="12">
        <f t="shared" si="236"/>
        <v>0</v>
      </c>
      <c r="BF69" s="61">
        <v>315</v>
      </c>
      <c r="BG69" s="61">
        <f t="shared" si="236"/>
        <v>10544790.48</v>
      </c>
      <c r="BH69" s="61">
        <f t="shared" si="236"/>
        <v>0</v>
      </c>
      <c r="BI69" s="61">
        <f t="shared" si="236"/>
        <v>0</v>
      </c>
      <c r="BJ69" s="12">
        <f t="shared" si="236"/>
        <v>0</v>
      </c>
      <c r="BK69" s="12">
        <f t="shared" si="236"/>
        <v>0</v>
      </c>
      <c r="BL69" s="61">
        <f t="shared" si="236"/>
        <v>56</v>
      </c>
      <c r="BM69" s="61">
        <f t="shared" si="236"/>
        <v>1987732.824</v>
      </c>
      <c r="BN69" s="12">
        <f t="shared" si="236"/>
        <v>33</v>
      </c>
      <c r="BO69" s="12">
        <f t="shared" si="236"/>
        <v>990269.27999999991</v>
      </c>
      <c r="BP69" s="12">
        <f t="shared" si="236"/>
        <v>14</v>
      </c>
      <c r="BQ69" s="12">
        <f t="shared" si="236"/>
        <v>523700.1</v>
      </c>
      <c r="BR69" s="12">
        <f t="shared" si="236"/>
        <v>0</v>
      </c>
      <c r="BS69" s="12">
        <f t="shared" si="236"/>
        <v>0</v>
      </c>
      <c r="BT69" s="12">
        <f t="shared" si="236"/>
        <v>20</v>
      </c>
      <c r="BU69" s="12">
        <f t="shared" si="236"/>
        <v>788195.09999999986</v>
      </c>
      <c r="BV69" s="12">
        <f t="shared" si="236"/>
        <v>19</v>
      </c>
      <c r="BW69" s="12">
        <f t="shared" si="236"/>
        <v>575541.12</v>
      </c>
      <c r="BX69" s="12">
        <f t="shared" si="236"/>
        <v>11</v>
      </c>
      <c r="BY69" s="12">
        <f t="shared" ref="BY69:DM69" si="237">SUM(BY70:BY76)</f>
        <v>325857.83999999997</v>
      </c>
      <c r="BZ69" s="12">
        <f t="shared" si="237"/>
        <v>0</v>
      </c>
      <c r="CA69" s="12">
        <f t="shared" si="237"/>
        <v>0</v>
      </c>
      <c r="CB69" s="12">
        <f t="shared" si="237"/>
        <v>0</v>
      </c>
      <c r="CC69" s="12">
        <f t="shared" si="237"/>
        <v>0</v>
      </c>
      <c r="CD69" s="12">
        <f t="shared" si="237"/>
        <v>0</v>
      </c>
      <c r="CE69" s="163">
        <f t="shared" si="237"/>
        <v>0</v>
      </c>
      <c r="CF69" s="61">
        <f t="shared" si="237"/>
        <v>0</v>
      </c>
      <c r="CG69" s="61">
        <f t="shared" si="237"/>
        <v>0</v>
      </c>
      <c r="CH69" s="28">
        <f t="shared" si="237"/>
        <v>0</v>
      </c>
      <c r="CI69" s="28">
        <f t="shared" si="237"/>
        <v>0</v>
      </c>
      <c r="CJ69" s="28">
        <f t="shared" si="237"/>
        <v>0</v>
      </c>
      <c r="CK69" s="28">
        <f t="shared" si="237"/>
        <v>0</v>
      </c>
      <c r="CL69" s="28">
        <f t="shared" si="237"/>
        <v>0</v>
      </c>
      <c r="CM69" s="28">
        <f t="shared" si="237"/>
        <v>0</v>
      </c>
      <c r="CN69" s="28">
        <f t="shared" si="237"/>
        <v>0</v>
      </c>
      <c r="CO69" s="28">
        <f t="shared" si="237"/>
        <v>0</v>
      </c>
      <c r="CP69" s="28">
        <f t="shared" si="237"/>
        <v>13</v>
      </c>
      <c r="CQ69" s="28">
        <f t="shared" si="237"/>
        <v>362640.27799999993</v>
      </c>
      <c r="CR69" s="28">
        <f t="shared" si="237"/>
        <v>13</v>
      </c>
      <c r="CS69" s="28">
        <f t="shared" si="237"/>
        <v>378580.50999999995</v>
      </c>
      <c r="CT69" s="28">
        <f t="shared" si="237"/>
        <v>0</v>
      </c>
      <c r="CU69" s="28">
        <f t="shared" si="237"/>
        <v>0</v>
      </c>
      <c r="CV69" s="28">
        <f t="shared" si="237"/>
        <v>0</v>
      </c>
      <c r="CW69" s="28">
        <f t="shared" si="237"/>
        <v>0</v>
      </c>
      <c r="CX69" s="28">
        <f t="shared" si="237"/>
        <v>0</v>
      </c>
      <c r="CY69" s="28">
        <f t="shared" si="237"/>
        <v>0</v>
      </c>
      <c r="CZ69" s="28">
        <f t="shared" si="237"/>
        <v>0</v>
      </c>
      <c r="DA69" s="28">
        <f t="shared" si="237"/>
        <v>0</v>
      </c>
      <c r="DB69" s="28">
        <f t="shared" si="237"/>
        <v>0</v>
      </c>
      <c r="DC69" s="28">
        <f t="shared" si="237"/>
        <v>0</v>
      </c>
      <c r="DD69" s="28">
        <f t="shared" si="237"/>
        <v>0</v>
      </c>
      <c r="DE69" s="28">
        <f t="shared" si="237"/>
        <v>0</v>
      </c>
      <c r="DF69" s="28">
        <f t="shared" si="237"/>
        <v>11</v>
      </c>
      <c r="DG69" s="28">
        <f t="shared" si="237"/>
        <v>382565.56799999997</v>
      </c>
      <c r="DH69" s="28">
        <v>0</v>
      </c>
      <c r="DI69" s="28">
        <f t="shared" si="237"/>
        <v>0</v>
      </c>
      <c r="DJ69" s="28">
        <f t="shared" si="237"/>
        <v>8</v>
      </c>
      <c r="DK69" s="28">
        <f t="shared" si="237"/>
        <v>435041.37599999999</v>
      </c>
      <c r="DL69" s="28">
        <f t="shared" si="237"/>
        <v>1255</v>
      </c>
      <c r="DM69" s="28">
        <f t="shared" si="237"/>
        <v>48380768.704333335</v>
      </c>
    </row>
    <row r="70" spans="1:117" ht="16.5" customHeight="1" x14ac:dyDescent="0.25">
      <c r="A70" s="123"/>
      <c r="B70" s="81">
        <v>45</v>
      </c>
      <c r="C70" s="13" t="s">
        <v>189</v>
      </c>
      <c r="D70" s="14">
        <v>22900</v>
      </c>
      <c r="E70" s="23">
        <v>2.95</v>
      </c>
      <c r="F70" s="23"/>
      <c r="G70" s="16">
        <v>1</v>
      </c>
      <c r="H70" s="14">
        <v>1.4</v>
      </c>
      <c r="I70" s="14">
        <v>1.68</v>
      </c>
      <c r="J70" s="14">
        <v>2.23</v>
      </c>
      <c r="K70" s="17">
        <v>2.57</v>
      </c>
      <c r="L70" s="20"/>
      <c r="M70" s="19">
        <f t="shared" si="4"/>
        <v>0</v>
      </c>
      <c r="N70" s="20"/>
      <c r="O70" s="20">
        <f t="shared" ref="O70:O76" si="238">(N70*$D70*$E70*$G70*$H70*$O$14)</f>
        <v>0</v>
      </c>
      <c r="P70" s="20">
        <v>96</v>
      </c>
      <c r="Q70" s="19">
        <f t="shared" ref="Q70:Q76" si="239">(P70*$D70*$E70*$G70*$H70*$Q$14)</f>
        <v>9987331.2000000011</v>
      </c>
      <c r="R70" s="20">
        <v>8</v>
      </c>
      <c r="S70" s="19">
        <f t="shared" si="134"/>
        <v>848040.43333333335</v>
      </c>
      <c r="T70" s="20">
        <v>0</v>
      </c>
      <c r="U70" s="19">
        <f t="shared" ref="U70:U76" si="240">(T70*$D70*$E70*$G70*$H70*$U$14)</f>
        <v>0</v>
      </c>
      <c r="V70" s="20">
        <v>0</v>
      </c>
      <c r="W70" s="19">
        <f t="shared" ref="W70:W76" si="241">(V70*$D70*$E70*$G70*$H70*$W$14)</f>
        <v>0</v>
      </c>
      <c r="X70" s="20"/>
      <c r="Y70" s="19">
        <f t="shared" ref="Y70:Y76" si="242">(X70*$D70*$E70*$G70*$H70*$Y$14)</f>
        <v>0</v>
      </c>
      <c r="Z70" s="20">
        <v>0</v>
      </c>
      <c r="AA70" s="19">
        <f t="shared" ref="AA70:AA76" si="243">(Z70*$D70*$E70*$G70*$H70*$AA$14)</f>
        <v>0</v>
      </c>
      <c r="AB70" s="20"/>
      <c r="AC70" s="19">
        <f t="shared" ref="AC70:AC76" si="244">(AB70*$D70*$E70*$G70*$H70*$AC$14)</f>
        <v>0</v>
      </c>
      <c r="AD70" s="20">
        <v>0</v>
      </c>
      <c r="AE70" s="19">
        <f t="shared" ref="AE70:AE76" si="245">(AD70*$D70*$E70*$G70*$H70*$AE$14)</f>
        <v>0</v>
      </c>
      <c r="AF70" s="20"/>
      <c r="AG70" s="19">
        <f t="shared" ref="AG70:AG76" si="246">(AF70*$D70*$E70*$G70*$H70*$AG$14)</f>
        <v>0</v>
      </c>
      <c r="AH70" s="20"/>
      <c r="AI70" s="19">
        <f t="shared" ref="AI70:AI76" si="247">(AH70*$D70*$E70*$G70*$H70*$AI$14)</f>
        <v>0</v>
      </c>
      <c r="AJ70" s="24">
        <v>0</v>
      </c>
      <c r="AK70" s="19">
        <f t="shared" ref="AK70:AK76" si="248">(AJ70*$D70*$E70*$G70*$I70*$AK$14)</f>
        <v>0</v>
      </c>
      <c r="AL70" s="20">
        <v>0</v>
      </c>
      <c r="AM70" s="19">
        <f t="shared" ref="AM70:AM76" si="249">(AL70*$D70*$E70*$G70*$I70*$AM$14)</f>
        <v>0</v>
      </c>
      <c r="AN70" s="20"/>
      <c r="AO70" s="19">
        <f t="shared" ref="AO70:AO76" si="250">(AN70*$D70*$E70*$G70*$H70*$AO$14)</f>
        <v>0</v>
      </c>
      <c r="AP70" s="20">
        <v>0</v>
      </c>
      <c r="AQ70" s="20">
        <f t="shared" ref="AQ70:AQ76" si="251">(AP70*$D70*$E70*$G70*$H70*$AQ$14)</f>
        <v>0</v>
      </c>
      <c r="AR70" s="20">
        <v>0</v>
      </c>
      <c r="AS70" s="20">
        <f t="shared" ref="AS70:AS76" si="252">(AR70*$D70*$E70*$G70*$H70*$AS$14)</f>
        <v>0</v>
      </c>
      <c r="AT70" s="20">
        <v>0</v>
      </c>
      <c r="AU70" s="19">
        <f t="shared" ref="AU70:AU76" si="253">(AT70*$D70*$E70*$G70*$H70*$AU$14)</f>
        <v>0</v>
      </c>
      <c r="AV70" s="20">
        <v>0</v>
      </c>
      <c r="AW70" s="19">
        <f t="shared" ref="AW70:AW76" si="254">(AV70*$D70*$E70*$G70*$H70*$AW$14)</f>
        <v>0</v>
      </c>
      <c r="AX70" s="20">
        <v>0</v>
      </c>
      <c r="AY70" s="19">
        <f t="shared" ref="AY70:AY76" si="255">(AX70*$D70*$E70*$G70*$H70*$AY$14)</f>
        <v>0</v>
      </c>
      <c r="AZ70" s="20"/>
      <c r="BA70" s="19">
        <f t="shared" ref="BA70:BA76" si="256">(AZ70*$D70*$E70*$G70*$H70*$BA$14)</f>
        <v>0</v>
      </c>
      <c r="BB70" s="20"/>
      <c r="BC70" s="19">
        <f t="shared" ref="BC70:BC76" si="257">(BB70*$D70*$E70*$G70*$H70*$BC$14)</f>
        <v>0</v>
      </c>
      <c r="BD70" s="20"/>
      <c r="BE70" s="19">
        <f t="shared" ref="BE70:BE76" si="258">(BD70*$D70*$E70*$G70*$I70*$BE$14)</f>
        <v>0</v>
      </c>
      <c r="BF70" s="20">
        <v>7</v>
      </c>
      <c r="BG70" s="19">
        <f t="shared" ref="BG70:BG76" si="259">(BF70*$D70*$E70*$G70*$I70*$BG$14)</f>
        <v>794446.79999999993</v>
      </c>
      <c r="BH70" s="20">
        <v>0</v>
      </c>
      <c r="BI70" s="19">
        <f t="shared" ref="BI70:BI76" si="260">(BH70*$D70*$E70*$G70*$I70*$BI$14)</f>
        <v>0</v>
      </c>
      <c r="BJ70" s="20">
        <v>0</v>
      </c>
      <c r="BK70" s="19">
        <f t="shared" ref="BK70:BK76" si="261">(BJ70*$D70*$E70*$G70*$I70*$BK$14)</f>
        <v>0</v>
      </c>
      <c r="BL70" s="20"/>
      <c r="BM70" s="19">
        <f t="shared" ref="BM70:BM76" si="262">(BL70*$D70*$E70*$G70*$I70*$BM$14)</f>
        <v>0</v>
      </c>
      <c r="BN70" s="20"/>
      <c r="BO70" s="19">
        <f t="shared" ref="BO70:BO76" si="263">(BN70*$D70*$E70*$G70*$I70*$BO$14)</f>
        <v>0</v>
      </c>
      <c r="BP70" s="20"/>
      <c r="BQ70" s="19">
        <f t="shared" ref="BQ70:BQ76" si="264">(BP70*$D70*$E70*$G70*$I70*$BQ$14)</f>
        <v>0</v>
      </c>
      <c r="BR70" s="20"/>
      <c r="BS70" s="19">
        <f t="shared" ref="BS70:BS76" si="265">(BR70*$D70*$E70*$G70*$I70*$BS$14)</f>
        <v>0</v>
      </c>
      <c r="BT70" s="20"/>
      <c r="BU70" s="19">
        <f t="shared" ref="BU70:BU76" si="266">(BT70*$D70*$E70*$G70*$I70*$BU$14)</f>
        <v>0</v>
      </c>
      <c r="BV70" s="20"/>
      <c r="BW70" s="19">
        <f t="shared" ref="BW70:BW76" si="267">(BV70*$D70*$E70*$G70*$I70*$BW$14)</f>
        <v>0</v>
      </c>
      <c r="BX70" s="20"/>
      <c r="BY70" s="19">
        <f t="shared" ref="BY70:BY76" si="268">(BX70*$D70*$E70*$G70*$I70*$BY$14)</f>
        <v>0</v>
      </c>
      <c r="BZ70" s="20">
        <v>0</v>
      </c>
      <c r="CA70" s="19">
        <f t="shared" ref="CA70:CA76" si="269">(BZ70*$D70*$E70*$G70*$H70*$CA$14)</f>
        <v>0</v>
      </c>
      <c r="CB70" s="20">
        <v>0</v>
      </c>
      <c r="CC70" s="19">
        <f t="shared" ref="CC70:CC76" si="270">(CB70*$D70*$E70*$G70*$H70*$CC$14)</f>
        <v>0</v>
      </c>
      <c r="CD70" s="20">
        <v>0</v>
      </c>
      <c r="CE70" s="21">
        <f t="shared" ref="CE70:CE76" si="271">(CD70*$D70*$E70*$G70*$H70*$CE$14)</f>
        <v>0</v>
      </c>
      <c r="CF70" s="20"/>
      <c r="CG70" s="20">
        <f t="shared" ref="CG70:CG76" si="272">(CF70*$D70*$E70*$G70*$H70*$CG$14)</f>
        <v>0</v>
      </c>
      <c r="CH70" s="20"/>
      <c r="CI70" s="19">
        <f t="shared" ref="CI70:CI76" si="273">(CH70*$D70*$E70*$G70*$I70*$CI$14)</f>
        <v>0</v>
      </c>
      <c r="CJ70" s="20">
        <v>0</v>
      </c>
      <c r="CK70" s="19">
        <f t="shared" ref="CK70:CK76" si="274">(CJ70*$D70*$E70*$G70*$H70*$CK$14)</f>
        <v>0</v>
      </c>
      <c r="CL70" s="20"/>
      <c r="CM70" s="19">
        <f t="shared" ref="CM70:CM76" si="275">(CL70*$D70*$E70*$G70*$H70*$CM$14)</f>
        <v>0</v>
      </c>
      <c r="CN70" s="20"/>
      <c r="CO70" s="19">
        <f t="shared" ref="CO70:CO76" si="276">(CN70*$D70*$E70*$G70*$H70*$CO$14)</f>
        <v>0</v>
      </c>
      <c r="CP70" s="20"/>
      <c r="CQ70" s="19">
        <f t="shared" ref="CQ70:CQ76" si="277">(CP70*$D70*$E70*$G70*$H70*$CQ$14)</f>
        <v>0</v>
      </c>
      <c r="CR70" s="20"/>
      <c r="CS70" s="19">
        <f t="shared" ref="CS70:CS76" si="278">(CR70*$D70*$E70*$G70*$H70*$CS$14)</f>
        <v>0</v>
      </c>
      <c r="CT70" s="20">
        <v>0</v>
      </c>
      <c r="CU70" s="19">
        <f t="shared" ref="CU70:CU76" si="279">(CT70*$D70*$E70*$G70*$I70*$CU$14)</f>
        <v>0</v>
      </c>
      <c r="CV70" s="24">
        <v>0</v>
      </c>
      <c r="CW70" s="19">
        <f t="shared" ref="CW70:CW76" si="280">(CV70*$D70*$E70*$G70*$I70*$CW$14)</f>
        <v>0</v>
      </c>
      <c r="CX70" s="20"/>
      <c r="CY70" s="19">
        <f t="shared" ref="CY70:CY76" si="281">(CX70*$D70*$E70*$G70*$H70*$CY$14)</f>
        <v>0</v>
      </c>
      <c r="CZ70" s="20">
        <v>0</v>
      </c>
      <c r="DA70" s="19">
        <f t="shared" ref="DA70:DA76" si="282">(CZ70*$D70*$E70*$G70*$I70*$DA$14)</f>
        <v>0</v>
      </c>
      <c r="DB70" s="20">
        <v>0</v>
      </c>
      <c r="DC70" s="19">
        <f t="shared" ref="DC70:DC76" si="283">(DB70*$D70*$E70*$G70*$I70*$DC$14)</f>
        <v>0</v>
      </c>
      <c r="DD70" s="20"/>
      <c r="DE70" s="19">
        <f t="shared" ref="DE70:DE76" si="284">(DD70*$D70*$E70*$G70*$I70*$DE$14)</f>
        <v>0</v>
      </c>
      <c r="DF70" s="20"/>
      <c r="DG70" s="19">
        <f t="shared" ref="DG70:DG76" si="285">(DF70*$D70*$E70*$G70*$I70*$DG$14)</f>
        <v>0</v>
      </c>
      <c r="DH70" s="20"/>
      <c r="DI70" s="19">
        <f t="shared" ref="DI70:DI76" si="286">(DH70*$D70*$E70*$G70*$J70*$DI$14)</f>
        <v>0</v>
      </c>
      <c r="DJ70" s="20"/>
      <c r="DK70" s="19">
        <f t="shared" ref="DK70:DK76" si="287">(DJ70*$D70*$E70*$G70*$K70*$DK$14)</f>
        <v>0</v>
      </c>
      <c r="DL70" s="19">
        <f t="shared" ref="DL70:DM76" si="288">SUM(L70,N70,P70,R70,T70,V70,X70,Z70,AB70,AD70,AF70,AH70,AJ70,AN70,AP70,CD70,AR70,AT70,AV70,AX70,AZ70,CH70,BB70,BD70,BF70,BJ70,AL70,BL70,BN70,BP70,BR70,BT70,BV70,BX70,BZ70,CB70,CF70,CJ70,CL70,CN70,CP70,CR70,CT70,CV70,BH70,CX70,CZ70,DB70,DD70,DF70,DH70,DJ70)</f>
        <v>111</v>
      </c>
      <c r="DM70" s="19">
        <f t="shared" si="288"/>
        <v>11629818.433333335</v>
      </c>
    </row>
    <row r="71" spans="1:117" ht="15.75" customHeight="1" x14ac:dyDescent="0.25">
      <c r="A71" s="123"/>
      <c r="B71" s="81">
        <v>46</v>
      </c>
      <c r="C71" s="13" t="s">
        <v>190</v>
      </c>
      <c r="D71" s="14">
        <v>22900</v>
      </c>
      <c r="E71" s="23">
        <v>5.33</v>
      </c>
      <c r="F71" s="23"/>
      <c r="G71" s="16">
        <v>1</v>
      </c>
      <c r="H71" s="14">
        <v>1.4</v>
      </c>
      <c r="I71" s="14">
        <v>1.68</v>
      </c>
      <c r="J71" s="14">
        <v>2.23</v>
      </c>
      <c r="K71" s="17">
        <v>2.57</v>
      </c>
      <c r="L71" s="20"/>
      <c r="M71" s="19">
        <f t="shared" si="4"/>
        <v>0</v>
      </c>
      <c r="N71" s="20"/>
      <c r="O71" s="20">
        <f t="shared" si="238"/>
        <v>0</v>
      </c>
      <c r="P71" s="20"/>
      <c r="Q71" s="19">
        <f t="shared" si="239"/>
        <v>0</v>
      </c>
      <c r="R71" s="20">
        <v>8</v>
      </c>
      <c r="S71" s="19">
        <f t="shared" si="134"/>
        <v>1532222.2066666665</v>
      </c>
      <c r="T71" s="20"/>
      <c r="U71" s="19">
        <f t="shared" si="240"/>
        <v>0</v>
      </c>
      <c r="V71" s="20"/>
      <c r="W71" s="19">
        <f t="shared" si="241"/>
        <v>0</v>
      </c>
      <c r="X71" s="20"/>
      <c r="Y71" s="19">
        <f t="shared" si="242"/>
        <v>0</v>
      </c>
      <c r="Z71" s="20"/>
      <c r="AA71" s="19">
        <f t="shared" si="243"/>
        <v>0</v>
      </c>
      <c r="AB71" s="20"/>
      <c r="AC71" s="19">
        <f t="shared" si="244"/>
        <v>0</v>
      </c>
      <c r="AD71" s="20"/>
      <c r="AE71" s="19">
        <f t="shared" si="245"/>
        <v>0</v>
      </c>
      <c r="AF71" s="77"/>
      <c r="AG71" s="19">
        <f t="shared" si="246"/>
        <v>0</v>
      </c>
      <c r="AH71" s="20"/>
      <c r="AI71" s="19">
        <f t="shared" si="247"/>
        <v>0</v>
      </c>
      <c r="AJ71" s="24">
        <v>0</v>
      </c>
      <c r="AK71" s="19">
        <f t="shared" si="248"/>
        <v>0</v>
      </c>
      <c r="AL71" s="20"/>
      <c r="AM71" s="19">
        <f t="shared" si="249"/>
        <v>0</v>
      </c>
      <c r="AN71" s="20"/>
      <c r="AO71" s="19">
        <f t="shared" si="250"/>
        <v>0</v>
      </c>
      <c r="AP71" s="20"/>
      <c r="AQ71" s="20">
        <f t="shared" si="251"/>
        <v>0</v>
      </c>
      <c r="AR71" s="20"/>
      <c r="AS71" s="20">
        <f t="shared" si="252"/>
        <v>0</v>
      </c>
      <c r="AT71" s="20"/>
      <c r="AU71" s="19">
        <f t="shared" si="253"/>
        <v>0</v>
      </c>
      <c r="AV71" s="20"/>
      <c r="AW71" s="19">
        <f t="shared" si="254"/>
        <v>0</v>
      </c>
      <c r="AX71" s="20"/>
      <c r="AY71" s="19">
        <f t="shared" si="255"/>
        <v>0</v>
      </c>
      <c r="AZ71" s="20"/>
      <c r="BA71" s="19">
        <f t="shared" si="256"/>
        <v>0</v>
      </c>
      <c r="BB71" s="20"/>
      <c r="BC71" s="19">
        <f t="shared" si="257"/>
        <v>0</v>
      </c>
      <c r="BD71" s="20"/>
      <c r="BE71" s="19">
        <f t="shared" si="258"/>
        <v>0</v>
      </c>
      <c r="BF71" s="20"/>
      <c r="BG71" s="19">
        <f t="shared" si="259"/>
        <v>0</v>
      </c>
      <c r="BH71" s="20"/>
      <c r="BI71" s="19">
        <f t="shared" si="260"/>
        <v>0</v>
      </c>
      <c r="BJ71" s="20"/>
      <c r="BK71" s="19">
        <f t="shared" si="261"/>
        <v>0</v>
      </c>
      <c r="BL71" s="20"/>
      <c r="BM71" s="19">
        <f t="shared" si="262"/>
        <v>0</v>
      </c>
      <c r="BN71" s="20"/>
      <c r="BO71" s="19">
        <f t="shared" si="263"/>
        <v>0</v>
      </c>
      <c r="BP71" s="20"/>
      <c r="BQ71" s="19">
        <f t="shared" si="264"/>
        <v>0</v>
      </c>
      <c r="BR71" s="20"/>
      <c r="BS71" s="19">
        <f t="shared" si="265"/>
        <v>0</v>
      </c>
      <c r="BT71" s="20"/>
      <c r="BU71" s="19">
        <f t="shared" si="266"/>
        <v>0</v>
      </c>
      <c r="BV71" s="20"/>
      <c r="BW71" s="19">
        <f t="shared" si="267"/>
        <v>0</v>
      </c>
      <c r="BX71" s="20"/>
      <c r="BY71" s="19">
        <f t="shared" si="268"/>
        <v>0</v>
      </c>
      <c r="BZ71" s="20"/>
      <c r="CA71" s="19">
        <f t="shared" si="269"/>
        <v>0</v>
      </c>
      <c r="CB71" s="20"/>
      <c r="CC71" s="19">
        <f t="shared" si="270"/>
        <v>0</v>
      </c>
      <c r="CD71" s="20"/>
      <c r="CE71" s="21">
        <f t="shared" si="271"/>
        <v>0</v>
      </c>
      <c r="CF71" s="20"/>
      <c r="CG71" s="20">
        <f t="shared" si="272"/>
        <v>0</v>
      </c>
      <c r="CH71" s="20"/>
      <c r="CI71" s="19">
        <f t="shared" si="273"/>
        <v>0</v>
      </c>
      <c r="CJ71" s="20"/>
      <c r="CK71" s="19">
        <f t="shared" si="274"/>
        <v>0</v>
      </c>
      <c r="CL71" s="20"/>
      <c r="CM71" s="19">
        <f t="shared" si="275"/>
        <v>0</v>
      </c>
      <c r="CN71" s="20"/>
      <c r="CO71" s="19">
        <f t="shared" si="276"/>
        <v>0</v>
      </c>
      <c r="CP71" s="20"/>
      <c r="CQ71" s="19">
        <f t="shared" si="277"/>
        <v>0</v>
      </c>
      <c r="CR71" s="20"/>
      <c r="CS71" s="19">
        <f t="shared" si="278"/>
        <v>0</v>
      </c>
      <c r="CT71" s="20"/>
      <c r="CU71" s="19">
        <f t="shared" si="279"/>
        <v>0</v>
      </c>
      <c r="CV71" s="24">
        <v>0</v>
      </c>
      <c r="CW71" s="19">
        <f t="shared" si="280"/>
        <v>0</v>
      </c>
      <c r="CX71" s="20"/>
      <c r="CY71" s="19">
        <f t="shared" si="281"/>
        <v>0</v>
      </c>
      <c r="CZ71" s="20"/>
      <c r="DA71" s="19">
        <f t="shared" si="282"/>
        <v>0</v>
      </c>
      <c r="DB71" s="20"/>
      <c r="DC71" s="19">
        <f t="shared" si="283"/>
        <v>0</v>
      </c>
      <c r="DD71" s="20"/>
      <c r="DE71" s="19">
        <f t="shared" si="284"/>
        <v>0</v>
      </c>
      <c r="DF71" s="20"/>
      <c r="DG71" s="19">
        <f t="shared" si="285"/>
        <v>0</v>
      </c>
      <c r="DH71" s="20"/>
      <c r="DI71" s="19">
        <f t="shared" si="286"/>
        <v>0</v>
      </c>
      <c r="DJ71" s="20"/>
      <c r="DK71" s="19">
        <f t="shared" si="287"/>
        <v>0</v>
      </c>
      <c r="DL71" s="19">
        <f t="shared" si="288"/>
        <v>8</v>
      </c>
      <c r="DM71" s="19">
        <f t="shared" si="288"/>
        <v>1532222.2066666665</v>
      </c>
    </row>
    <row r="72" spans="1:117" ht="15.75" customHeight="1" x14ac:dyDescent="0.25">
      <c r="A72" s="123"/>
      <c r="B72" s="81">
        <v>47</v>
      </c>
      <c r="C72" s="13" t="s">
        <v>191</v>
      </c>
      <c r="D72" s="14">
        <v>22900</v>
      </c>
      <c r="E72" s="23">
        <v>0.77</v>
      </c>
      <c r="F72" s="23"/>
      <c r="G72" s="16">
        <v>1</v>
      </c>
      <c r="H72" s="14">
        <v>1.4</v>
      </c>
      <c r="I72" s="14">
        <v>1.68</v>
      </c>
      <c r="J72" s="14">
        <v>2.23</v>
      </c>
      <c r="K72" s="17">
        <v>2.57</v>
      </c>
      <c r="L72" s="20"/>
      <c r="M72" s="19">
        <f t="shared" si="4"/>
        <v>0</v>
      </c>
      <c r="N72" s="20"/>
      <c r="O72" s="20">
        <f t="shared" si="238"/>
        <v>0</v>
      </c>
      <c r="P72" s="20">
        <v>235</v>
      </c>
      <c r="Q72" s="19">
        <f t="shared" si="239"/>
        <v>6381382.7000000002</v>
      </c>
      <c r="R72" s="20"/>
      <c r="S72" s="19">
        <f t="shared" si="134"/>
        <v>0</v>
      </c>
      <c r="T72" s="20"/>
      <c r="U72" s="19">
        <f t="shared" si="240"/>
        <v>0</v>
      </c>
      <c r="V72" s="20"/>
      <c r="W72" s="19">
        <f t="shared" si="241"/>
        <v>0</v>
      </c>
      <c r="X72" s="20"/>
      <c r="Y72" s="19">
        <f t="shared" si="242"/>
        <v>0</v>
      </c>
      <c r="Z72" s="20"/>
      <c r="AA72" s="19">
        <f t="shared" si="243"/>
        <v>0</v>
      </c>
      <c r="AB72" s="20"/>
      <c r="AC72" s="19">
        <f t="shared" si="244"/>
        <v>0</v>
      </c>
      <c r="AD72" s="20"/>
      <c r="AE72" s="19">
        <f t="shared" si="245"/>
        <v>0</v>
      </c>
      <c r="AF72" s="77"/>
      <c r="AG72" s="19">
        <f t="shared" si="246"/>
        <v>0</v>
      </c>
      <c r="AH72" s="20"/>
      <c r="AI72" s="19">
        <f t="shared" si="247"/>
        <v>0</v>
      </c>
      <c r="AJ72" s="24">
        <v>0</v>
      </c>
      <c r="AK72" s="19">
        <f t="shared" si="248"/>
        <v>0</v>
      </c>
      <c r="AL72" s="20"/>
      <c r="AM72" s="19">
        <f t="shared" si="249"/>
        <v>0</v>
      </c>
      <c r="AN72" s="28"/>
      <c r="AO72" s="19">
        <f t="shared" si="250"/>
        <v>0</v>
      </c>
      <c r="AP72" s="20"/>
      <c r="AQ72" s="20">
        <f t="shared" si="251"/>
        <v>0</v>
      </c>
      <c r="AR72" s="20"/>
      <c r="AS72" s="20">
        <f t="shared" si="252"/>
        <v>0</v>
      </c>
      <c r="AT72" s="20"/>
      <c r="AU72" s="19">
        <f t="shared" si="253"/>
        <v>0</v>
      </c>
      <c r="AV72" s="20"/>
      <c r="AW72" s="19">
        <f t="shared" si="254"/>
        <v>0</v>
      </c>
      <c r="AX72" s="20"/>
      <c r="AY72" s="19">
        <f t="shared" si="255"/>
        <v>0</v>
      </c>
      <c r="AZ72" s="20"/>
      <c r="BA72" s="19">
        <f t="shared" si="256"/>
        <v>0</v>
      </c>
      <c r="BB72" s="20"/>
      <c r="BC72" s="19">
        <f t="shared" si="257"/>
        <v>0</v>
      </c>
      <c r="BD72" s="20"/>
      <c r="BE72" s="19">
        <f t="shared" si="258"/>
        <v>0</v>
      </c>
      <c r="BF72" s="20">
        <v>160</v>
      </c>
      <c r="BG72" s="19">
        <f t="shared" si="259"/>
        <v>4739750.3999999994</v>
      </c>
      <c r="BH72" s="20"/>
      <c r="BI72" s="19">
        <f t="shared" si="260"/>
        <v>0</v>
      </c>
      <c r="BJ72" s="20"/>
      <c r="BK72" s="19">
        <f t="shared" si="261"/>
        <v>0</v>
      </c>
      <c r="BL72" s="20">
        <v>21</v>
      </c>
      <c r="BM72" s="19">
        <f t="shared" si="262"/>
        <v>684301.46400000004</v>
      </c>
      <c r="BN72" s="20">
        <v>30</v>
      </c>
      <c r="BO72" s="19">
        <f t="shared" si="263"/>
        <v>888703.2</v>
      </c>
      <c r="BP72" s="20">
        <v>13</v>
      </c>
      <c r="BQ72" s="19">
        <f t="shared" si="264"/>
        <v>481380.89999999997</v>
      </c>
      <c r="BR72" s="20"/>
      <c r="BS72" s="19">
        <f t="shared" si="265"/>
        <v>0</v>
      </c>
      <c r="BT72" s="20">
        <v>11</v>
      </c>
      <c r="BU72" s="19">
        <f t="shared" si="266"/>
        <v>407322.29999999993</v>
      </c>
      <c r="BV72" s="20">
        <v>16</v>
      </c>
      <c r="BW72" s="19">
        <f t="shared" si="267"/>
        <v>473975.03999999998</v>
      </c>
      <c r="BX72" s="20">
        <v>11</v>
      </c>
      <c r="BY72" s="19">
        <f t="shared" si="268"/>
        <v>325857.83999999997</v>
      </c>
      <c r="BZ72" s="20"/>
      <c r="CA72" s="19">
        <f t="shared" si="269"/>
        <v>0</v>
      </c>
      <c r="CB72" s="20"/>
      <c r="CC72" s="19">
        <f t="shared" si="270"/>
        <v>0</v>
      </c>
      <c r="CD72" s="20"/>
      <c r="CE72" s="21">
        <f t="shared" si="271"/>
        <v>0</v>
      </c>
      <c r="CF72" s="20"/>
      <c r="CG72" s="20">
        <f t="shared" si="272"/>
        <v>0</v>
      </c>
      <c r="CH72" s="20"/>
      <c r="CI72" s="19">
        <f t="shared" si="273"/>
        <v>0</v>
      </c>
      <c r="CJ72" s="20"/>
      <c r="CK72" s="19">
        <f t="shared" si="274"/>
        <v>0</v>
      </c>
      <c r="CL72" s="20"/>
      <c r="CM72" s="19">
        <f t="shared" si="275"/>
        <v>0</v>
      </c>
      <c r="CN72" s="20"/>
      <c r="CO72" s="19">
        <f t="shared" si="276"/>
        <v>0</v>
      </c>
      <c r="CP72" s="20">
        <v>13</v>
      </c>
      <c r="CQ72" s="19">
        <f t="shared" si="277"/>
        <v>362640.27799999993</v>
      </c>
      <c r="CR72" s="20">
        <v>9</v>
      </c>
      <c r="CS72" s="19">
        <f t="shared" si="278"/>
        <v>251058.65399999995</v>
      </c>
      <c r="CT72" s="20"/>
      <c r="CU72" s="19">
        <f t="shared" si="279"/>
        <v>0</v>
      </c>
      <c r="CV72" s="24">
        <v>0</v>
      </c>
      <c r="CW72" s="19">
        <f t="shared" si="280"/>
        <v>0</v>
      </c>
      <c r="CX72" s="20"/>
      <c r="CY72" s="19">
        <f t="shared" si="281"/>
        <v>0</v>
      </c>
      <c r="CZ72" s="20"/>
      <c r="DA72" s="19">
        <f t="shared" si="282"/>
        <v>0</v>
      </c>
      <c r="DB72" s="20"/>
      <c r="DC72" s="19">
        <f t="shared" si="283"/>
        <v>0</v>
      </c>
      <c r="DD72" s="20"/>
      <c r="DE72" s="19">
        <f t="shared" si="284"/>
        <v>0</v>
      </c>
      <c r="DF72" s="20">
        <v>8</v>
      </c>
      <c r="DG72" s="19">
        <f t="shared" si="285"/>
        <v>267795.89759999997</v>
      </c>
      <c r="DH72" s="20"/>
      <c r="DI72" s="19">
        <f t="shared" si="286"/>
        <v>0</v>
      </c>
      <c r="DJ72" s="20">
        <v>8</v>
      </c>
      <c r="DK72" s="19">
        <f t="shared" si="287"/>
        <v>435041.37599999999</v>
      </c>
      <c r="DL72" s="19">
        <f t="shared" si="288"/>
        <v>535</v>
      </c>
      <c r="DM72" s="19">
        <f t="shared" si="288"/>
        <v>15699210.049599998</v>
      </c>
    </row>
    <row r="73" spans="1:117" ht="15.75" customHeight="1" x14ac:dyDescent="0.25">
      <c r="A73" s="123"/>
      <c r="B73" s="81">
        <v>48</v>
      </c>
      <c r="C73" s="13" t="s">
        <v>192</v>
      </c>
      <c r="D73" s="14">
        <v>22900</v>
      </c>
      <c r="E73" s="23">
        <v>0.97</v>
      </c>
      <c r="F73" s="23"/>
      <c r="G73" s="16">
        <v>1</v>
      </c>
      <c r="H73" s="14">
        <v>1.4</v>
      </c>
      <c r="I73" s="14">
        <v>1.68</v>
      </c>
      <c r="J73" s="14">
        <v>2.23</v>
      </c>
      <c r="K73" s="17">
        <v>2.57</v>
      </c>
      <c r="L73" s="20"/>
      <c r="M73" s="19">
        <f t="shared" si="4"/>
        <v>0</v>
      </c>
      <c r="N73" s="20"/>
      <c r="O73" s="20">
        <f t="shared" si="238"/>
        <v>0</v>
      </c>
      <c r="P73" s="20">
        <v>5</v>
      </c>
      <c r="Q73" s="19">
        <f t="shared" si="239"/>
        <v>171040.1</v>
      </c>
      <c r="R73" s="20"/>
      <c r="S73" s="19">
        <f t="shared" si="134"/>
        <v>0</v>
      </c>
      <c r="T73" s="20"/>
      <c r="U73" s="19">
        <f t="shared" si="240"/>
        <v>0</v>
      </c>
      <c r="V73" s="20"/>
      <c r="W73" s="19">
        <f t="shared" si="241"/>
        <v>0</v>
      </c>
      <c r="X73" s="20"/>
      <c r="Y73" s="19">
        <f t="shared" si="242"/>
        <v>0</v>
      </c>
      <c r="Z73" s="20"/>
      <c r="AA73" s="19">
        <f t="shared" si="243"/>
        <v>0</v>
      </c>
      <c r="AB73" s="20"/>
      <c r="AC73" s="19">
        <f t="shared" si="244"/>
        <v>0</v>
      </c>
      <c r="AD73" s="20"/>
      <c r="AE73" s="19">
        <f t="shared" si="245"/>
        <v>0</v>
      </c>
      <c r="AF73" s="77"/>
      <c r="AG73" s="19">
        <f t="shared" si="246"/>
        <v>0</v>
      </c>
      <c r="AH73" s="20"/>
      <c r="AI73" s="19">
        <f t="shared" si="247"/>
        <v>0</v>
      </c>
      <c r="AJ73" s="24">
        <v>0</v>
      </c>
      <c r="AK73" s="19">
        <f t="shared" si="248"/>
        <v>0</v>
      </c>
      <c r="AL73" s="20"/>
      <c r="AM73" s="19">
        <f t="shared" si="249"/>
        <v>0</v>
      </c>
      <c r="AN73" s="20"/>
      <c r="AO73" s="19">
        <f t="shared" si="250"/>
        <v>0</v>
      </c>
      <c r="AP73" s="20"/>
      <c r="AQ73" s="20">
        <f t="shared" si="251"/>
        <v>0</v>
      </c>
      <c r="AR73" s="20"/>
      <c r="AS73" s="20">
        <f t="shared" si="252"/>
        <v>0</v>
      </c>
      <c r="AT73" s="20"/>
      <c r="AU73" s="19">
        <f t="shared" si="253"/>
        <v>0</v>
      </c>
      <c r="AV73" s="20"/>
      <c r="AW73" s="19">
        <f t="shared" si="254"/>
        <v>0</v>
      </c>
      <c r="AX73" s="20"/>
      <c r="AY73" s="19">
        <f t="shared" si="255"/>
        <v>0</v>
      </c>
      <c r="AZ73" s="20"/>
      <c r="BA73" s="19">
        <f t="shared" si="256"/>
        <v>0</v>
      </c>
      <c r="BB73" s="20"/>
      <c r="BC73" s="19">
        <f t="shared" si="257"/>
        <v>0</v>
      </c>
      <c r="BD73" s="20"/>
      <c r="BE73" s="19">
        <f t="shared" si="258"/>
        <v>0</v>
      </c>
      <c r="BF73" s="20"/>
      <c r="BG73" s="19">
        <f t="shared" si="259"/>
        <v>0</v>
      </c>
      <c r="BH73" s="20"/>
      <c r="BI73" s="19">
        <f t="shared" si="260"/>
        <v>0</v>
      </c>
      <c r="BJ73" s="20"/>
      <c r="BK73" s="19">
        <f t="shared" si="261"/>
        <v>0</v>
      </c>
      <c r="BL73" s="20"/>
      <c r="BM73" s="19">
        <f t="shared" si="262"/>
        <v>0</v>
      </c>
      <c r="BN73" s="20"/>
      <c r="BO73" s="19">
        <f t="shared" si="263"/>
        <v>0</v>
      </c>
      <c r="BP73" s="20"/>
      <c r="BQ73" s="19">
        <f t="shared" si="264"/>
        <v>0</v>
      </c>
      <c r="BR73" s="20"/>
      <c r="BS73" s="19">
        <f t="shared" si="265"/>
        <v>0</v>
      </c>
      <c r="BT73" s="20"/>
      <c r="BU73" s="19">
        <f t="shared" si="266"/>
        <v>0</v>
      </c>
      <c r="BV73" s="20"/>
      <c r="BW73" s="19">
        <f t="shared" si="267"/>
        <v>0</v>
      </c>
      <c r="BX73" s="20"/>
      <c r="BY73" s="19">
        <f t="shared" si="268"/>
        <v>0</v>
      </c>
      <c r="BZ73" s="20"/>
      <c r="CA73" s="19">
        <f t="shared" si="269"/>
        <v>0</v>
      </c>
      <c r="CB73" s="20"/>
      <c r="CC73" s="19">
        <f t="shared" si="270"/>
        <v>0</v>
      </c>
      <c r="CD73" s="20"/>
      <c r="CE73" s="21">
        <f t="shared" si="271"/>
        <v>0</v>
      </c>
      <c r="CF73" s="20"/>
      <c r="CG73" s="20">
        <f t="shared" si="272"/>
        <v>0</v>
      </c>
      <c r="CH73" s="20"/>
      <c r="CI73" s="19">
        <f t="shared" si="273"/>
        <v>0</v>
      </c>
      <c r="CJ73" s="20"/>
      <c r="CK73" s="19">
        <f t="shared" si="274"/>
        <v>0</v>
      </c>
      <c r="CL73" s="20"/>
      <c r="CM73" s="19">
        <f t="shared" si="275"/>
        <v>0</v>
      </c>
      <c r="CN73" s="20"/>
      <c r="CO73" s="19">
        <f t="shared" si="276"/>
        <v>0</v>
      </c>
      <c r="CP73" s="20"/>
      <c r="CQ73" s="19">
        <f t="shared" si="277"/>
        <v>0</v>
      </c>
      <c r="CR73" s="20"/>
      <c r="CS73" s="19">
        <f t="shared" si="278"/>
        <v>0</v>
      </c>
      <c r="CT73" s="20"/>
      <c r="CU73" s="19">
        <f t="shared" si="279"/>
        <v>0</v>
      </c>
      <c r="CV73" s="24">
        <v>0</v>
      </c>
      <c r="CW73" s="19">
        <f t="shared" si="280"/>
        <v>0</v>
      </c>
      <c r="CX73" s="20"/>
      <c r="CY73" s="19">
        <f t="shared" si="281"/>
        <v>0</v>
      </c>
      <c r="CZ73" s="20"/>
      <c r="DA73" s="19">
        <f t="shared" si="282"/>
        <v>0</v>
      </c>
      <c r="DB73" s="20"/>
      <c r="DC73" s="19">
        <f t="shared" si="283"/>
        <v>0</v>
      </c>
      <c r="DD73" s="20"/>
      <c r="DE73" s="19">
        <f t="shared" si="284"/>
        <v>0</v>
      </c>
      <c r="DF73" s="20"/>
      <c r="DG73" s="19">
        <f t="shared" si="285"/>
        <v>0</v>
      </c>
      <c r="DH73" s="20"/>
      <c r="DI73" s="19">
        <f t="shared" si="286"/>
        <v>0</v>
      </c>
      <c r="DJ73" s="20"/>
      <c r="DK73" s="19">
        <f t="shared" si="287"/>
        <v>0</v>
      </c>
      <c r="DL73" s="19">
        <f t="shared" si="288"/>
        <v>5</v>
      </c>
      <c r="DM73" s="19">
        <f t="shared" si="288"/>
        <v>171040.1</v>
      </c>
    </row>
    <row r="74" spans="1:117" ht="36" customHeight="1" x14ac:dyDescent="0.25">
      <c r="A74" s="123"/>
      <c r="B74" s="81">
        <v>49</v>
      </c>
      <c r="C74" s="13" t="s">
        <v>193</v>
      </c>
      <c r="D74" s="14">
        <v>22900</v>
      </c>
      <c r="E74" s="23">
        <v>0.88</v>
      </c>
      <c r="F74" s="23"/>
      <c r="G74" s="16">
        <v>1</v>
      </c>
      <c r="H74" s="14">
        <v>1.4</v>
      </c>
      <c r="I74" s="14">
        <v>1.68</v>
      </c>
      <c r="J74" s="14">
        <v>2.23</v>
      </c>
      <c r="K74" s="17">
        <v>2.57</v>
      </c>
      <c r="L74" s="20"/>
      <c r="M74" s="19">
        <f t="shared" si="4"/>
        <v>0</v>
      </c>
      <c r="N74" s="20"/>
      <c r="O74" s="20">
        <f t="shared" si="238"/>
        <v>0</v>
      </c>
      <c r="P74" s="20">
        <v>381</v>
      </c>
      <c r="Q74" s="19">
        <f t="shared" si="239"/>
        <v>11823984.48</v>
      </c>
      <c r="R74" s="20"/>
      <c r="S74" s="19">
        <f t="shared" si="134"/>
        <v>0</v>
      </c>
      <c r="T74" s="20"/>
      <c r="U74" s="19">
        <f t="shared" si="240"/>
        <v>0</v>
      </c>
      <c r="V74" s="20"/>
      <c r="W74" s="19">
        <f t="shared" si="241"/>
        <v>0</v>
      </c>
      <c r="X74" s="20"/>
      <c r="Y74" s="19">
        <f t="shared" si="242"/>
        <v>0</v>
      </c>
      <c r="Z74" s="20"/>
      <c r="AA74" s="19">
        <f t="shared" si="243"/>
        <v>0</v>
      </c>
      <c r="AB74" s="20"/>
      <c r="AC74" s="19">
        <f t="shared" si="244"/>
        <v>0</v>
      </c>
      <c r="AD74" s="20"/>
      <c r="AE74" s="19">
        <f t="shared" si="245"/>
        <v>0</v>
      </c>
      <c r="AF74" s="77"/>
      <c r="AG74" s="19">
        <f t="shared" si="246"/>
        <v>0</v>
      </c>
      <c r="AH74" s="20"/>
      <c r="AI74" s="19">
        <f t="shared" si="247"/>
        <v>0</v>
      </c>
      <c r="AJ74" s="24">
        <v>0</v>
      </c>
      <c r="AK74" s="19">
        <f t="shared" si="248"/>
        <v>0</v>
      </c>
      <c r="AL74" s="20"/>
      <c r="AM74" s="19">
        <f t="shared" si="249"/>
        <v>0</v>
      </c>
      <c r="AN74" s="28"/>
      <c r="AO74" s="19">
        <f t="shared" si="250"/>
        <v>0</v>
      </c>
      <c r="AP74" s="20"/>
      <c r="AQ74" s="20">
        <f t="shared" si="251"/>
        <v>0</v>
      </c>
      <c r="AR74" s="20"/>
      <c r="AS74" s="20">
        <f t="shared" si="252"/>
        <v>0</v>
      </c>
      <c r="AT74" s="20"/>
      <c r="AU74" s="19">
        <f t="shared" si="253"/>
        <v>0</v>
      </c>
      <c r="AV74" s="20"/>
      <c r="AW74" s="19">
        <f t="shared" si="254"/>
        <v>0</v>
      </c>
      <c r="AX74" s="20"/>
      <c r="AY74" s="19">
        <f t="shared" si="255"/>
        <v>0</v>
      </c>
      <c r="AZ74" s="20"/>
      <c r="BA74" s="19">
        <f t="shared" si="256"/>
        <v>0</v>
      </c>
      <c r="BB74" s="20"/>
      <c r="BC74" s="19">
        <f t="shared" si="257"/>
        <v>0</v>
      </c>
      <c r="BD74" s="20"/>
      <c r="BE74" s="19">
        <f t="shared" si="258"/>
        <v>0</v>
      </c>
      <c r="BF74" s="20">
        <v>148</v>
      </c>
      <c r="BG74" s="19">
        <f t="shared" si="259"/>
        <v>5010593.28</v>
      </c>
      <c r="BH74" s="20"/>
      <c r="BI74" s="19">
        <f t="shared" si="260"/>
        <v>0</v>
      </c>
      <c r="BJ74" s="20"/>
      <c r="BK74" s="19">
        <f t="shared" si="261"/>
        <v>0</v>
      </c>
      <c r="BL74" s="20">
        <v>35</v>
      </c>
      <c r="BM74" s="19">
        <f t="shared" si="262"/>
        <v>1303431.3599999999</v>
      </c>
      <c r="BN74" s="20">
        <v>3</v>
      </c>
      <c r="BO74" s="19">
        <f t="shared" si="263"/>
        <v>101566.08</v>
      </c>
      <c r="BP74" s="20">
        <v>1</v>
      </c>
      <c r="BQ74" s="19">
        <f t="shared" si="264"/>
        <v>42319.199999999997</v>
      </c>
      <c r="BR74" s="20"/>
      <c r="BS74" s="19">
        <f t="shared" si="265"/>
        <v>0</v>
      </c>
      <c r="BT74" s="20">
        <v>9</v>
      </c>
      <c r="BU74" s="19">
        <f t="shared" si="266"/>
        <v>380872.8</v>
      </c>
      <c r="BV74" s="20">
        <v>3</v>
      </c>
      <c r="BW74" s="19">
        <f t="shared" si="267"/>
        <v>101566.08</v>
      </c>
      <c r="BX74" s="20"/>
      <c r="BY74" s="19">
        <f t="shared" si="268"/>
        <v>0</v>
      </c>
      <c r="BZ74" s="20"/>
      <c r="CA74" s="19">
        <f t="shared" si="269"/>
        <v>0</v>
      </c>
      <c r="CB74" s="20"/>
      <c r="CC74" s="19">
        <f t="shared" si="270"/>
        <v>0</v>
      </c>
      <c r="CD74" s="20"/>
      <c r="CE74" s="21">
        <f t="shared" si="271"/>
        <v>0</v>
      </c>
      <c r="CF74" s="20"/>
      <c r="CG74" s="20">
        <f t="shared" si="272"/>
        <v>0</v>
      </c>
      <c r="CH74" s="20"/>
      <c r="CI74" s="19">
        <f t="shared" si="273"/>
        <v>0</v>
      </c>
      <c r="CJ74" s="20"/>
      <c r="CK74" s="19">
        <f t="shared" si="274"/>
        <v>0</v>
      </c>
      <c r="CL74" s="20"/>
      <c r="CM74" s="19">
        <f t="shared" si="275"/>
        <v>0</v>
      </c>
      <c r="CN74" s="20"/>
      <c r="CO74" s="19">
        <f t="shared" si="276"/>
        <v>0</v>
      </c>
      <c r="CP74" s="20"/>
      <c r="CQ74" s="19">
        <f t="shared" si="277"/>
        <v>0</v>
      </c>
      <c r="CR74" s="20">
        <v>4</v>
      </c>
      <c r="CS74" s="19">
        <f t="shared" si="278"/>
        <v>127521.85599999999</v>
      </c>
      <c r="CT74" s="20"/>
      <c r="CU74" s="19">
        <f t="shared" si="279"/>
        <v>0</v>
      </c>
      <c r="CV74" s="24">
        <v>0</v>
      </c>
      <c r="CW74" s="19">
        <f t="shared" si="280"/>
        <v>0</v>
      </c>
      <c r="CX74" s="20"/>
      <c r="CY74" s="19">
        <f t="shared" si="281"/>
        <v>0</v>
      </c>
      <c r="CZ74" s="20"/>
      <c r="DA74" s="19">
        <f t="shared" si="282"/>
        <v>0</v>
      </c>
      <c r="DB74" s="20"/>
      <c r="DC74" s="19">
        <f t="shared" si="283"/>
        <v>0</v>
      </c>
      <c r="DD74" s="20"/>
      <c r="DE74" s="19">
        <f t="shared" si="284"/>
        <v>0</v>
      </c>
      <c r="DF74" s="20">
        <v>3</v>
      </c>
      <c r="DG74" s="19">
        <f t="shared" si="285"/>
        <v>114769.67039999999</v>
      </c>
      <c r="DH74" s="20"/>
      <c r="DI74" s="19">
        <f t="shared" si="286"/>
        <v>0</v>
      </c>
      <c r="DJ74" s="20"/>
      <c r="DK74" s="19">
        <f t="shared" si="287"/>
        <v>0</v>
      </c>
      <c r="DL74" s="19">
        <f t="shared" si="288"/>
        <v>587</v>
      </c>
      <c r="DM74" s="19">
        <f t="shared" si="288"/>
        <v>19006624.806399997</v>
      </c>
    </row>
    <row r="75" spans="1:117" ht="36" customHeight="1" x14ac:dyDescent="0.25">
      <c r="A75" s="123"/>
      <c r="B75" s="81">
        <v>50</v>
      </c>
      <c r="C75" s="13" t="s">
        <v>194</v>
      </c>
      <c r="D75" s="14">
        <v>22900</v>
      </c>
      <c r="E75" s="23">
        <v>1.05</v>
      </c>
      <c r="F75" s="23"/>
      <c r="G75" s="16">
        <v>1</v>
      </c>
      <c r="H75" s="14">
        <v>1.4</v>
      </c>
      <c r="I75" s="14">
        <v>1.68</v>
      </c>
      <c r="J75" s="14">
        <v>2.23</v>
      </c>
      <c r="K75" s="17">
        <v>2.57</v>
      </c>
      <c r="L75" s="20"/>
      <c r="M75" s="19">
        <f t="shared" si="4"/>
        <v>0</v>
      </c>
      <c r="N75" s="20"/>
      <c r="O75" s="20">
        <f t="shared" si="238"/>
        <v>0</v>
      </c>
      <c r="P75" s="20">
        <v>7</v>
      </c>
      <c r="Q75" s="19">
        <f t="shared" si="239"/>
        <v>259205.09999999998</v>
      </c>
      <c r="R75" s="20">
        <v>1</v>
      </c>
      <c r="S75" s="19">
        <f t="shared" si="134"/>
        <v>37730.612500000003</v>
      </c>
      <c r="T75" s="20"/>
      <c r="U75" s="19">
        <f t="shared" si="240"/>
        <v>0</v>
      </c>
      <c r="V75" s="20"/>
      <c r="W75" s="19">
        <f t="shared" si="241"/>
        <v>0</v>
      </c>
      <c r="X75" s="20"/>
      <c r="Y75" s="19">
        <f t="shared" si="242"/>
        <v>0</v>
      </c>
      <c r="Z75" s="20"/>
      <c r="AA75" s="19">
        <f t="shared" si="243"/>
        <v>0</v>
      </c>
      <c r="AB75" s="20"/>
      <c r="AC75" s="19">
        <f t="shared" si="244"/>
        <v>0</v>
      </c>
      <c r="AD75" s="20"/>
      <c r="AE75" s="19">
        <f t="shared" si="245"/>
        <v>0</v>
      </c>
      <c r="AF75" s="77"/>
      <c r="AG75" s="19">
        <f t="shared" si="246"/>
        <v>0</v>
      </c>
      <c r="AH75" s="20"/>
      <c r="AI75" s="19">
        <f t="shared" si="247"/>
        <v>0</v>
      </c>
      <c r="AJ75" s="24">
        <v>0</v>
      </c>
      <c r="AK75" s="19">
        <f t="shared" si="248"/>
        <v>0</v>
      </c>
      <c r="AL75" s="20"/>
      <c r="AM75" s="19">
        <f t="shared" si="249"/>
        <v>0</v>
      </c>
      <c r="AN75" s="20"/>
      <c r="AO75" s="19">
        <f t="shared" si="250"/>
        <v>0</v>
      </c>
      <c r="AP75" s="20"/>
      <c r="AQ75" s="20">
        <f t="shared" si="251"/>
        <v>0</v>
      </c>
      <c r="AR75" s="20"/>
      <c r="AS75" s="20">
        <f t="shared" si="252"/>
        <v>0</v>
      </c>
      <c r="AT75" s="20"/>
      <c r="AU75" s="19">
        <f t="shared" si="253"/>
        <v>0</v>
      </c>
      <c r="AV75" s="20"/>
      <c r="AW75" s="19">
        <f t="shared" si="254"/>
        <v>0</v>
      </c>
      <c r="AX75" s="20"/>
      <c r="AY75" s="19">
        <f t="shared" si="255"/>
        <v>0</v>
      </c>
      <c r="AZ75" s="20"/>
      <c r="BA75" s="19">
        <f t="shared" si="256"/>
        <v>0</v>
      </c>
      <c r="BB75" s="20"/>
      <c r="BC75" s="19">
        <f t="shared" si="257"/>
        <v>0</v>
      </c>
      <c r="BD75" s="20"/>
      <c r="BE75" s="19">
        <f t="shared" si="258"/>
        <v>0</v>
      </c>
      <c r="BF75" s="20"/>
      <c r="BG75" s="19">
        <f t="shared" si="259"/>
        <v>0</v>
      </c>
      <c r="BH75" s="20"/>
      <c r="BI75" s="19">
        <f t="shared" si="260"/>
        <v>0</v>
      </c>
      <c r="BJ75" s="20"/>
      <c r="BK75" s="19">
        <f t="shared" si="261"/>
        <v>0</v>
      </c>
      <c r="BL75" s="20"/>
      <c r="BM75" s="19">
        <f t="shared" si="262"/>
        <v>0</v>
      </c>
      <c r="BN75" s="20"/>
      <c r="BO75" s="19">
        <f t="shared" si="263"/>
        <v>0</v>
      </c>
      <c r="BP75" s="20"/>
      <c r="BQ75" s="19">
        <f t="shared" si="264"/>
        <v>0</v>
      </c>
      <c r="BR75" s="20"/>
      <c r="BS75" s="19">
        <f t="shared" si="265"/>
        <v>0</v>
      </c>
      <c r="BT75" s="20"/>
      <c r="BU75" s="19">
        <f t="shared" si="266"/>
        <v>0</v>
      </c>
      <c r="BV75" s="20"/>
      <c r="BW75" s="19">
        <f t="shared" si="267"/>
        <v>0</v>
      </c>
      <c r="BX75" s="20"/>
      <c r="BY75" s="19">
        <f t="shared" si="268"/>
        <v>0</v>
      </c>
      <c r="BZ75" s="20"/>
      <c r="CA75" s="19">
        <f t="shared" si="269"/>
        <v>0</v>
      </c>
      <c r="CB75" s="20"/>
      <c r="CC75" s="19">
        <f t="shared" si="270"/>
        <v>0</v>
      </c>
      <c r="CD75" s="20"/>
      <c r="CE75" s="21">
        <f t="shared" si="271"/>
        <v>0</v>
      </c>
      <c r="CF75" s="20"/>
      <c r="CG75" s="20">
        <f t="shared" si="272"/>
        <v>0</v>
      </c>
      <c r="CH75" s="20"/>
      <c r="CI75" s="19">
        <f t="shared" si="273"/>
        <v>0</v>
      </c>
      <c r="CJ75" s="20"/>
      <c r="CK75" s="19">
        <f t="shared" si="274"/>
        <v>0</v>
      </c>
      <c r="CL75" s="20"/>
      <c r="CM75" s="19">
        <f t="shared" si="275"/>
        <v>0</v>
      </c>
      <c r="CN75" s="20"/>
      <c r="CO75" s="19">
        <f t="shared" si="276"/>
        <v>0</v>
      </c>
      <c r="CP75" s="20"/>
      <c r="CQ75" s="19">
        <f t="shared" si="277"/>
        <v>0</v>
      </c>
      <c r="CR75" s="20"/>
      <c r="CS75" s="19">
        <f t="shared" si="278"/>
        <v>0</v>
      </c>
      <c r="CT75" s="20"/>
      <c r="CU75" s="19">
        <f t="shared" si="279"/>
        <v>0</v>
      </c>
      <c r="CV75" s="24">
        <v>0</v>
      </c>
      <c r="CW75" s="19">
        <f t="shared" si="280"/>
        <v>0</v>
      </c>
      <c r="CX75" s="20"/>
      <c r="CY75" s="19">
        <f t="shared" si="281"/>
        <v>0</v>
      </c>
      <c r="CZ75" s="20"/>
      <c r="DA75" s="19">
        <f t="shared" si="282"/>
        <v>0</v>
      </c>
      <c r="DB75" s="20"/>
      <c r="DC75" s="19">
        <f t="shared" si="283"/>
        <v>0</v>
      </c>
      <c r="DD75" s="20"/>
      <c r="DE75" s="19">
        <f t="shared" si="284"/>
        <v>0</v>
      </c>
      <c r="DF75" s="20"/>
      <c r="DG75" s="19">
        <f t="shared" si="285"/>
        <v>0</v>
      </c>
      <c r="DH75" s="20"/>
      <c r="DI75" s="19">
        <f t="shared" si="286"/>
        <v>0</v>
      </c>
      <c r="DJ75" s="20"/>
      <c r="DK75" s="19">
        <f t="shared" si="287"/>
        <v>0</v>
      </c>
      <c r="DL75" s="19">
        <f t="shared" si="288"/>
        <v>8</v>
      </c>
      <c r="DM75" s="19">
        <f t="shared" si="288"/>
        <v>296935.71249999997</v>
      </c>
    </row>
    <row r="76" spans="1:117" ht="22.5" customHeight="1" x14ac:dyDescent="0.25">
      <c r="A76" s="123"/>
      <c r="B76" s="81">
        <v>51</v>
      </c>
      <c r="C76" s="13" t="s">
        <v>195</v>
      </c>
      <c r="D76" s="14">
        <v>22900</v>
      </c>
      <c r="E76" s="23">
        <v>1.25</v>
      </c>
      <c r="F76" s="23"/>
      <c r="G76" s="16">
        <v>1</v>
      </c>
      <c r="H76" s="14">
        <v>1.4</v>
      </c>
      <c r="I76" s="14">
        <v>1.68</v>
      </c>
      <c r="J76" s="14">
        <v>2.23</v>
      </c>
      <c r="K76" s="17">
        <v>2.57</v>
      </c>
      <c r="L76" s="20"/>
      <c r="M76" s="19">
        <f t="shared" si="4"/>
        <v>0</v>
      </c>
      <c r="N76" s="20"/>
      <c r="O76" s="20">
        <f t="shared" si="238"/>
        <v>0</v>
      </c>
      <c r="P76" s="20"/>
      <c r="Q76" s="19">
        <f t="shared" si="239"/>
        <v>0</v>
      </c>
      <c r="R76" s="20">
        <v>1</v>
      </c>
      <c r="S76" s="19">
        <f t="shared" si="134"/>
        <v>44917.395833333328</v>
      </c>
      <c r="T76" s="20"/>
      <c r="U76" s="19">
        <f t="shared" si="240"/>
        <v>0</v>
      </c>
      <c r="V76" s="20"/>
      <c r="W76" s="19">
        <f t="shared" si="241"/>
        <v>0</v>
      </c>
      <c r="X76" s="20"/>
      <c r="Y76" s="19">
        <f t="shared" si="242"/>
        <v>0</v>
      </c>
      <c r="Z76" s="20"/>
      <c r="AA76" s="19">
        <f t="shared" si="243"/>
        <v>0</v>
      </c>
      <c r="AB76" s="20"/>
      <c r="AC76" s="19">
        <f t="shared" si="244"/>
        <v>0</v>
      </c>
      <c r="AD76" s="20"/>
      <c r="AE76" s="19">
        <f t="shared" si="245"/>
        <v>0</v>
      </c>
      <c r="AF76" s="77"/>
      <c r="AG76" s="19">
        <f t="shared" si="246"/>
        <v>0</v>
      </c>
      <c r="AH76" s="20"/>
      <c r="AI76" s="19">
        <f t="shared" si="247"/>
        <v>0</v>
      </c>
      <c r="AJ76" s="24">
        <v>0</v>
      </c>
      <c r="AK76" s="19">
        <f t="shared" si="248"/>
        <v>0</v>
      </c>
      <c r="AL76" s="20"/>
      <c r="AM76" s="19">
        <f t="shared" si="249"/>
        <v>0</v>
      </c>
      <c r="AN76" s="20"/>
      <c r="AO76" s="19">
        <f t="shared" si="250"/>
        <v>0</v>
      </c>
      <c r="AP76" s="20"/>
      <c r="AQ76" s="20">
        <f t="shared" si="251"/>
        <v>0</v>
      </c>
      <c r="AR76" s="20"/>
      <c r="AS76" s="20">
        <f t="shared" si="252"/>
        <v>0</v>
      </c>
      <c r="AT76" s="20"/>
      <c r="AU76" s="19">
        <f t="shared" si="253"/>
        <v>0</v>
      </c>
      <c r="AV76" s="20"/>
      <c r="AW76" s="19">
        <f t="shared" si="254"/>
        <v>0</v>
      </c>
      <c r="AX76" s="20"/>
      <c r="AY76" s="19">
        <f t="shared" si="255"/>
        <v>0</v>
      </c>
      <c r="AZ76" s="20"/>
      <c r="BA76" s="19">
        <f t="shared" si="256"/>
        <v>0</v>
      </c>
      <c r="BB76" s="20"/>
      <c r="BC76" s="19">
        <f t="shared" si="257"/>
        <v>0</v>
      </c>
      <c r="BD76" s="20"/>
      <c r="BE76" s="19">
        <f t="shared" si="258"/>
        <v>0</v>
      </c>
      <c r="BF76" s="20"/>
      <c r="BG76" s="19">
        <f t="shared" si="259"/>
        <v>0</v>
      </c>
      <c r="BH76" s="20"/>
      <c r="BI76" s="19">
        <f t="shared" si="260"/>
        <v>0</v>
      </c>
      <c r="BJ76" s="20"/>
      <c r="BK76" s="19">
        <f t="shared" si="261"/>
        <v>0</v>
      </c>
      <c r="BL76" s="20"/>
      <c r="BM76" s="19">
        <f t="shared" si="262"/>
        <v>0</v>
      </c>
      <c r="BN76" s="20"/>
      <c r="BO76" s="19">
        <f t="shared" si="263"/>
        <v>0</v>
      </c>
      <c r="BP76" s="20"/>
      <c r="BQ76" s="19">
        <f t="shared" si="264"/>
        <v>0</v>
      </c>
      <c r="BR76" s="20"/>
      <c r="BS76" s="19">
        <f t="shared" si="265"/>
        <v>0</v>
      </c>
      <c r="BT76" s="20"/>
      <c r="BU76" s="19">
        <f t="shared" si="266"/>
        <v>0</v>
      </c>
      <c r="BV76" s="20"/>
      <c r="BW76" s="19">
        <f t="shared" si="267"/>
        <v>0</v>
      </c>
      <c r="BX76" s="20"/>
      <c r="BY76" s="19">
        <f t="shared" si="268"/>
        <v>0</v>
      </c>
      <c r="BZ76" s="20"/>
      <c r="CA76" s="19">
        <f t="shared" si="269"/>
        <v>0</v>
      </c>
      <c r="CB76" s="20"/>
      <c r="CC76" s="19">
        <f t="shared" si="270"/>
        <v>0</v>
      </c>
      <c r="CD76" s="20"/>
      <c r="CE76" s="21">
        <f t="shared" si="271"/>
        <v>0</v>
      </c>
      <c r="CF76" s="20"/>
      <c r="CG76" s="20">
        <f t="shared" si="272"/>
        <v>0</v>
      </c>
      <c r="CH76" s="20"/>
      <c r="CI76" s="19">
        <f t="shared" si="273"/>
        <v>0</v>
      </c>
      <c r="CJ76" s="20"/>
      <c r="CK76" s="19">
        <f t="shared" si="274"/>
        <v>0</v>
      </c>
      <c r="CL76" s="20"/>
      <c r="CM76" s="19">
        <f t="shared" si="275"/>
        <v>0</v>
      </c>
      <c r="CN76" s="20"/>
      <c r="CO76" s="19">
        <f t="shared" si="276"/>
        <v>0</v>
      </c>
      <c r="CP76" s="20"/>
      <c r="CQ76" s="19">
        <f t="shared" si="277"/>
        <v>0</v>
      </c>
      <c r="CR76" s="20"/>
      <c r="CS76" s="19">
        <f t="shared" si="278"/>
        <v>0</v>
      </c>
      <c r="CT76" s="20"/>
      <c r="CU76" s="19">
        <f t="shared" si="279"/>
        <v>0</v>
      </c>
      <c r="CV76" s="24">
        <v>0</v>
      </c>
      <c r="CW76" s="19">
        <f t="shared" si="280"/>
        <v>0</v>
      </c>
      <c r="CX76" s="20"/>
      <c r="CY76" s="19">
        <f t="shared" si="281"/>
        <v>0</v>
      </c>
      <c r="CZ76" s="20"/>
      <c r="DA76" s="19">
        <f t="shared" si="282"/>
        <v>0</v>
      </c>
      <c r="DB76" s="20"/>
      <c r="DC76" s="19">
        <f t="shared" si="283"/>
        <v>0</v>
      </c>
      <c r="DD76" s="20"/>
      <c r="DE76" s="19">
        <f t="shared" si="284"/>
        <v>0</v>
      </c>
      <c r="DF76" s="20"/>
      <c r="DG76" s="19">
        <f t="shared" si="285"/>
        <v>0</v>
      </c>
      <c r="DH76" s="20"/>
      <c r="DI76" s="19">
        <f t="shared" si="286"/>
        <v>0</v>
      </c>
      <c r="DJ76" s="20"/>
      <c r="DK76" s="19">
        <f t="shared" si="287"/>
        <v>0</v>
      </c>
      <c r="DL76" s="19">
        <f t="shared" si="288"/>
        <v>1</v>
      </c>
      <c r="DM76" s="19">
        <f t="shared" si="288"/>
        <v>44917.395833333328</v>
      </c>
    </row>
    <row r="77" spans="1:117" ht="15.75" customHeight="1" x14ac:dyDescent="0.25">
      <c r="A77" s="124">
        <v>11</v>
      </c>
      <c r="B77" s="126"/>
      <c r="C77" s="56" t="s">
        <v>196</v>
      </c>
      <c r="D77" s="62">
        <v>22900</v>
      </c>
      <c r="E77" s="65">
        <v>1.48</v>
      </c>
      <c r="F77" s="164"/>
      <c r="G77" s="63">
        <v>1</v>
      </c>
      <c r="H77" s="62">
        <v>1.4</v>
      </c>
      <c r="I77" s="62">
        <v>1.68</v>
      </c>
      <c r="J77" s="62">
        <v>2.23</v>
      </c>
      <c r="K77" s="64">
        <v>2.57</v>
      </c>
      <c r="L77" s="12">
        <f>SUM(L78:L81)</f>
        <v>0</v>
      </c>
      <c r="M77" s="12">
        <f t="shared" ref="M77:BX77" si="289">SUM(M78:M81)</f>
        <v>0</v>
      </c>
      <c r="N77" s="61">
        <f t="shared" si="289"/>
        <v>0</v>
      </c>
      <c r="O77" s="61">
        <f t="shared" si="289"/>
        <v>0</v>
      </c>
      <c r="P77" s="12">
        <f t="shared" si="289"/>
        <v>416</v>
      </c>
      <c r="Q77" s="12">
        <f t="shared" si="289"/>
        <v>22947233.539999999</v>
      </c>
      <c r="R77" s="61">
        <f t="shared" si="289"/>
        <v>1</v>
      </c>
      <c r="S77" s="61">
        <f t="shared" si="289"/>
        <v>49588.804999999993</v>
      </c>
      <c r="T77" s="12">
        <f t="shared" si="289"/>
        <v>0</v>
      </c>
      <c r="U77" s="12">
        <f t="shared" si="289"/>
        <v>0</v>
      </c>
      <c r="V77" s="12">
        <f t="shared" si="289"/>
        <v>0</v>
      </c>
      <c r="W77" s="12">
        <f t="shared" si="289"/>
        <v>0</v>
      </c>
      <c r="X77" s="12">
        <f t="shared" si="289"/>
        <v>0</v>
      </c>
      <c r="Y77" s="12">
        <f t="shared" si="289"/>
        <v>0</v>
      </c>
      <c r="Z77" s="12">
        <f t="shared" si="289"/>
        <v>0</v>
      </c>
      <c r="AA77" s="12">
        <f t="shared" si="289"/>
        <v>0</v>
      </c>
      <c r="AB77" s="12">
        <f t="shared" si="289"/>
        <v>0</v>
      </c>
      <c r="AC77" s="12">
        <f t="shared" si="289"/>
        <v>0</v>
      </c>
      <c r="AD77" s="12">
        <f t="shared" si="289"/>
        <v>0</v>
      </c>
      <c r="AE77" s="12">
        <f t="shared" si="289"/>
        <v>0</v>
      </c>
      <c r="AF77" s="12">
        <f t="shared" si="289"/>
        <v>0</v>
      </c>
      <c r="AG77" s="12">
        <f t="shared" si="289"/>
        <v>0</v>
      </c>
      <c r="AH77" s="12">
        <f t="shared" si="289"/>
        <v>0</v>
      </c>
      <c r="AI77" s="12">
        <f t="shared" si="289"/>
        <v>0</v>
      </c>
      <c r="AJ77" s="12">
        <f t="shared" si="289"/>
        <v>0</v>
      </c>
      <c r="AK77" s="12">
        <f t="shared" si="289"/>
        <v>0</v>
      </c>
      <c r="AL77" s="12">
        <f t="shared" si="289"/>
        <v>0</v>
      </c>
      <c r="AM77" s="12">
        <f t="shared" si="289"/>
        <v>0</v>
      </c>
      <c r="AN77" s="61">
        <v>5</v>
      </c>
      <c r="AO77" s="61">
        <f t="shared" si="289"/>
        <v>221214</v>
      </c>
      <c r="AP77" s="61">
        <f t="shared" si="289"/>
        <v>0</v>
      </c>
      <c r="AQ77" s="61">
        <f t="shared" si="289"/>
        <v>0</v>
      </c>
      <c r="AR77" s="61">
        <f t="shared" si="289"/>
        <v>0</v>
      </c>
      <c r="AS77" s="61">
        <f t="shared" si="289"/>
        <v>0</v>
      </c>
      <c r="AT77" s="12">
        <f t="shared" si="289"/>
        <v>0</v>
      </c>
      <c r="AU77" s="12">
        <f t="shared" si="289"/>
        <v>0</v>
      </c>
      <c r="AV77" s="12">
        <f t="shared" si="289"/>
        <v>0</v>
      </c>
      <c r="AW77" s="12">
        <f t="shared" si="289"/>
        <v>0</v>
      </c>
      <c r="AX77" s="12">
        <f t="shared" si="289"/>
        <v>0</v>
      </c>
      <c r="AY77" s="12">
        <f t="shared" si="289"/>
        <v>0</v>
      </c>
      <c r="AZ77" s="12">
        <f t="shared" si="289"/>
        <v>0</v>
      </c>
      <c r="BA77" s="12">
        <f t="shared" si="289"/>
        <v>0</v>
      </c>
      <c r="BB77" s="12">
        <f t="shared" si="289"/>
        <v>0</v>
      </c>
      <c r="BC77" s="12">
        <f t="shared" si="289"/>
        <v>0</v>
      </c>
      <c r="BD77" s="12">
        <f t="shared" si="289"/>
        <v>14</v>
      </c>
      <c r="BE77" s="12">
        <f t="shared" si="289"/>
        <v>899860.07999999984</v>
      </c>
      <c r="BF77" s="61">
        <v>1</v>
      </c>
      <c r="BG77" s="61">
        <f t="shared" si="289"/>
        <v>58092.72</v>
      </c>
      <c r="BH77" s="61">
        <f t="shared" si="289"/>
        <v>36</v>
      </c>
      <c r="BI77" s="61">
        <f t="shared" si="289"/>
        <v>2561658.1199999996</v>
      </c>
      <c r="BJ77" s="12">
        <f t="shared" si="289"/>
        <v>0</v>
      </c>
      <c r="BK77" s="12">
        <f t="shared" si="289"/>
        <v>0</v>
      </c>
      <c r="BL77" s="61">
        <f t="shared" si="289"/>
        <v>1</v>
      </c>
      <c r="BM77" s="61">
        <f t="shared" si="289"/>
        <v>63901.992000000006</v>
      </c>
      <c r="BN77" s="12">
        <f t="shared" si="289"/>
        <v>13</v>
      </c>
      <c r="BO77" s="12">
        <f t="shared" si="289"/>
        <v>755205.36</v>
      </c>
      <c r="BP77" s="12">
        <f t="shared" si="289"/>
        <v>0</v>
      </c>
      <c r="BQ77" s="12">
        <f t="shared" si="289"/>
        <v>0</v>
      </c>
      <c r="BR77" s="12">
        <f t="shared" si="289"/>
        <v>0</v>
      </c>
      <c r="BS77" s="12">
        <f t="shared" si="289"/>
        <v>0</v>
      </c>
      <c r="BT77" s="12">
        <f t="shared" si="289"/>
        <v>1</v>
      </c>
      <c r="BU77" s="12">
        <f t="shared" si="289"/>
        <v>72615.899999999994</v>
      </c>
      <c r="BV77" s="12">
        <f t="shared" si="289"/>
        <v>12</v>
      </c>
      <c r="BW77" s="12">
        <f t="shared" si="289"/>
        <v>697112.64</v>
      </c>
      <c r="BX77" s="12">
        <f t="shared" si="289"/>
        <v>0</v>
      </c>
      <c r="BY77" s="12">
        <f t="shared" ref="BY77:DM77" si="290">SUM(BY78:BY81)</f>
        <v>0</v>
      </c>
      <c r="BZ77" s="12">
        <f t="shared" si="290"/>
        <v>0</v>
      </c>
      <c r="CA77" s="12">
        <f t="shared" si="290"/>
        <v>0</v>
      </c>
      <c r="CB77" s="12">
        <f t="shared" si="290"/>
        <v>0</v>
      </c>
      <c r="CC77" s="12">
        <f t="shared" si="290"/>
        <v>0</v>
      </c>
      <c r="CD77" s="12">
        <f t="shared" si="290"/>
        <v>0</v>
      </c>
      <c r="CE77" s="163">
        <f t="shared" si="290"/>
        <v>0</v>
      </c>
      <c r="CF77" s="61">
        <f t="shared" si="290"/>
        <v>0</v>
      </c>
      <c r="CG77" s="61">
        <f t="shared" si="290"/>
        <v>0</v>
      </c>
      <c r="CH77" s="28">
        <f t="shared" si="290"/>
        <v>0</v>
      </c>
      <c r="CI77" s="28">
        <f t="shared" si="290"/>
        <v>0</v>
      </c>
      <c r="CJ77" s="28">
        <f t="shared" si="290"/>
        <v>0</v>
      </c>
      <c r="CK77" s="28">
        <f t="shared" si="290"/>
        <v>0</v>
      </c>
      <c r="CL77" s="28">
        <f t="shared" si="290"/>
        <v>0</v>
      </c>
      <c r="CM77" s="28">
        <f t="shared" si="290"/>
        <v>0</v>
      </c>
      <c r="CN77" s="28">
        <f t="shared" si="290"/>
        <v>0</v>
      </c>
      <c r="CO77" s="28">
        <f t="shared" si="290"/>
        <v>0</v>
      </c>
      <c r="CP77" s="28">
        <f t="shared" si="290"/>
        <v>3</v>
      </c>
      <c r="CQ77" s="28">
        <f t="shared" si="290"/>
        <v>164111.93399999998</v>
      </c>
      <c r="CR77" s="28">
        <f t="shared" si="290"/>
        <v>0</v>
      </c>
      <c r="CS77" s="28">
        <f t="shared" si="290"/>
        <v>0</v>
      </c>
      <c r="CT77" s="28">
        <f t="shared" si="290"/>
        <v>0</v>
      </c>
      <c r="CU77" s="28">
        <f t="shared" si="290"/>
        <v>0</v>
      </c>
      <c r="CV77" s="28">
        <f t="shared" si="290"/>
        <v>0</v>
      </c>
      <c r="CW77" s="28">
        <f t="shared" si="290"/>
        <v>0</v>
      </c>
      <c r="CX77" s="28">
        <f t="shared" si="290"/>
        <v>0</v>
      </c>
      <c r="CY77" s="28">
        <f t="shared" si="290"/>
        <v>0</v>
      </c>
      <c r="CZ77" s="28">
        <f t="shared" si="290"/>
        <v>0</v>
      </c>
      <c r="DA77" s="28">
        <f t="shared" si="290"/>
        <v>0</v>
      </c>
      <c r="DB77" s="28">
        <f t="shared" si="290"/>
        <v>0</v>
      </c>
      <c r="DC77" s="28">
        <f t="shared" si="290"/>
        <v>0</v>
      </c>
      <c r="DD77" s="28">
        <f t="shared" si="290"/>
        <v>0</v>
      </c>
      <c r="DE77" s="28">
        <f t="shared" si="290"/>
        <v>0</v>
      </c>
      <c r="DF77" s="28">
        <f t="shared" si="290"/>
        <v>5</v>
      </c>
      <c r="DG77" s="28">
        <f t="shared" si="290"/>
        <v>322572.33120000002</v>
      </c>
      <c r="DH77" s="28">
        <v>0</v>
      </c>
      <c r="DI77" s="28">
        <f t="shared" si="290"/>
        <v>0</v>
      </c>
      <c r="DJ77" s="28">
        <f t="shared" si="290"/>
        <v>0</v>
      </c>
      <c r="DK77" s="28">
        <f t="shared" si="290"/>
        <v>0</v>
      </c>
      <c r="DL77" s="28">
        <f t="shared" si="290"/>
        <v>508</v>
      </c>
      <c r="DM77" s="28">
        <f t="shared" si="290"/>
        <v>28813167.422200002</v>
      </c>
    </row>
    <row r="78" spans="1:117" ht="15.75" customHeight="1" x14ac:dyDescent="0.25">
      <c r="A78" s="123"/>
      <c r="B78" s="81">
        <v>52</v>
      </c>
      <c r="C78" s="13" t="s">
        <v>197</v>
      </c>
      <c r="D78" s="14">
        <v>22900</v>
      </c>
      <c r="E78" s="23">
        <v>1.51</v>
      </c>
      <c r="F78" s="23"/>
      <c r="G78" s="16">
        <v>1</v>
      </c>
      <c r="H78" s="14">
        <v>1.4</v>
      </c>
      <c r="I78" s="14">
        <v>1.68</v>
      </c>
      <c r="J78" s="14">
        <v>2.23</v>
      </c>
      <c r="K78" s="17">
        <v>2.57</v>
      </c>
      <c r="L78" s="20"/>
      <c r="M78" s="19">
        <f t="shared" si="4"/>
        <v>0</v>
      </c>
      <c r="N78" s="20"/>
      <c r="O78" s="20">
        <f>(N78*$D78*$E78*$G78*$H78*$O$14)</f>
        <v>0</v>
      </c>
      <c r="P78" s="20">
        <v>257</v>
      </c>
      <c r="Q78" s="19">
        <f>(P78*$D78*$E78*$G78*$H78*$Q$14)</f>
        <v>13685676.620000001</v>
      </c>
      <c r="R78" s="20"/>
      <c r="S78" s="19">
        <f>(R78/12*7*$D78*$E78*$G78*$H78*$S$14)+(R78/12*5*$D78*$E78*$G78*$H78*$S$15)</f>
        <v>0</v>
      </c>
      <c r="T78" s="20">
        <v>0</v>
      </c>
      <c r="U78" s="19">
        <f>(T78*$D78*$E78*$G78*$H78*$U$14)</f>
        <v>0</v>
      </c>
      <c r="V78" s="20">
        <v>0</v>
      </c>
      <c r="W78" s="19">
        <f>(V78*$D78*$E78*$G78*$H78*$W$14)</f>
        <v>0</v>
      </c>
      <c r="X78" s="20"/>
      <c r="Y78" s="19">
        <f>(X78*$D78*$E78*$G78*$H78*$Y$14)</f>
        <v>0</v>
      </c>
      <c r="Z78" s="20">
        <v>0</v>
      </c>
      <c r="AA78" s="19">
        <f>(Z78*$D78*$E78*$G78*$H78*$AA$14)</f>
        <v>0</v>
      </c>
      <c r="AB78" s="20"/>
      <c r="AC78" s="19">
        <f>(AB78*$D78*$E78*$G78*$H78*$AC$14)</f>
        <v>0</v>
      </c>
      <c r="AD78" s="20">
        <v>0</v>
      </c>
      <c r="AE78" s="19">
        <f>(AD78*$D78*$E78*$G78*$H78*$AE$14)</f>
        <v>0</v>
      </c>
      <c r="AF78" s="77"/>
      <c r="AG78" s="19">
        <f>(AF78*$D78*$E78*$G78*$H78*$AG$14)</f>
        <v>0</v>
      </c>
      <c r="AH78" s="20"/>
      <c r="AI78" s="19">
        <f>(AH78*$D78*$E78*$G78*$H78*$AI$14)</f>
        <v>0</v>
      </c>
      <c r="AJ78" s="24">
        <v>0</v>
      </c>
      <c r="AK78" s="19">
        <f>(AJ78*$D78*$E78*$G78*$I78*$AK$14)</f>
        <v>0</v>
      </c>
      <c r="AL78" s="20">
        <v>0</v>
      </c>
      <c r="AM78" s="19">
        <f>(AL78*$D78*$E78*$G78*$I78*$AM$14)</f>
        <v>0</v>
      </c>
      <c r="AN78" s="20"/>
      <c r="AO78" s="19">
        <f>(AN78*$D78*$E78*$G78*$H78*$AO$14)</f>
        <v>0</v>
      </c>
      <c r="AP78" s="20"/>
      <c r="AQ78" s="20">
        <f>(AP78*$D78*$E78*$G78*$H78*$AQ$14)</f>
        <v>0</v>
      </c>
      <c r="AR78" s="20">
        <v>0</v>
      </c>
      <c r="AS78" s="20">
        <f>(AR78*$D78*$E78*$G78*$H78*$AS$14)</f>
        <v>0</v>
      </c>
      <c r="AT78" s="20">
        <v>0</v>
      </c>
      <c r="AU78" s="19">
        <f>(AT78*$D78*$E78*$G78*$H78*$AU$14)</f>
        <v>0</v>
      </c>
      <c r="AV78" s="20">
        <v>0</v>
      </c>
      <c r="AW78" s="19">
        <f>(AV78*$D78*$E78*$G78*$H78*$AW$14)</f>
        <v>0</v>
      </c>
      <c r="AX78" s="20">
        <v>0</v>
      </c>
      <c r="AY78" s="19">
        <f>(AX78*$D78*$E78*$G78*$H78*$AY$14)</f>
        <v>0</v>
      </c>
      <c r="AZ78" s="20"/>
      <c r="BA78" s="19">
        <f>(AZ78*$D78*$E78*$G78*$H78*$BA$14)</f>
        <v>0</v>
      </c>
      <c r="BB78" s="20"/>
      <c r="BC78" s="19">
        <f>(BB78*$D78*$E78*$G78*$H78*$BC$14)</f>
        <v>0</v>
      </c>
      <c r="BD78" s="20">
        <v>11</v>
      </c>
      <c r="BE78" s="19">
        <f>(BD78*$D78*$E78*$G78*$I78*$BE$14)</f>
        <v>639019.91999999993</v>
      </c>
      <c r="BF78" s="20">
        <v>1</v>
      </c>
      <c r="BG78" s="19">
        <f>(BF78*$D78*$E78*$G78*$I78*$BG$14)</f>
        <v>58092.72</v>
      </c>
      <c r="BH78" s="20">
        <v>30</v>
      </c>
      <c r="BI78" s="19">
        <f>(BH78*$D78*$E78*$G78*$I78*$BI$14)</f>
        <v>2004198.8399999996</v>
      </c>
      <c r="BJ78" s="20">
        <v>0</v>
      </c>
      <c r="BK78" s="19">
        <f>(BJ78*$D78*$E78*$G78*$I78*$BK$14)</f>
        <v>0</v>
      </c>
      <c r="BL78" s="20">
        <v>1</v>
      </c>
      <c r="BM78" s="19">
        <f>(BL78*$D78*$E78*$G78*$I78*$BM$14)</f>
        <v>63901.992000000006</v>
      </c>
      <c r="BN78" s="20">
        <v>13</v>
      </c>
      <c r="BO78" s="19">
        <f>(BN78*$D78*$E78*$G78*$I78*$BO$14)</f>
        <v>755205.36</v>
      </c>
      <c r="BP78" s="20"/>
      <c r="BQ78" s="19">
        <f>(BP78*$D78*$E78*$G78*$I78*$BQ$14)</f>
        <v>0</v>
      </c>
      <c r="BR78" s="20"/>
      <c r="BS78" s="19">
        <f>(BR78*$D78*$E78*$G78*$I78*$BS$14)</f>
        <v>0</v>
      </c>
      <c r="BT78" s="20">
        <v>1</v>
      </c>
      <c r="BU78" s="19">
        <f>(BT78*$D78*$E78*$G78*$I78*$BU$14)</f>
        <v>72615.899999999994</v>
      </c>
      <c r="BV78" s="20">
        <v>12</v>
      </c>
      <c r="BW78" s="19">
        <f>(BV78*$D78*$E78*$G78*$I78*$BW$14)</f>
        <v>697112.64</v>
      </c>
      <c r="BX78" s="20"/>
      <c r="BY78" s="19">
        <f>(BX78*$D78*$E78*$G78*$I78*$BY$14)</f>
        <v>0</v>
      </c>
      <c r="BZ78" s="20">
        <v>0</v>
      </c>
      <c r="CA78" s="19">
        <f>(BZ78*$D78*$E78*$G78*$H78*$CA$14)</f>
        <v>0</v>
      </c>
      <c r="CB78" s="20">
        <v>0</v>
      </c>
      <c r="CC78" s="19">
        <f>(CB78*$D78*$E78*$G78*$H78*$CC$14)</f>
        <v>0</v>
      </c>
      <c r="CD78" s="20">
        <v>0</v>
      </c>
      <c r="CE78" s="21">
        <f>(CD78*$D78*$E78*$G78*$H78*$CE$14)</f>
        <v>0</v>
      </c>
      <c r="CF78" s="20"/>
      <c r="CG78" s="20">
        <f>(CF78*$D78*$E78*$G78*$H78*$CG$14)</f>
        <v>0</v>
      </c>
      <c r="CH78" s="20"/>
      <c r="CI78" s="19">
        <f>(CH78*$D78*$E78*$G78*$I78*$CI$14)</f>
        <v>0</v>
      </c>
      <c r="CJ78" s="20">
        <v>0</v>
      </c>
      <c r="CK78" s="19">
        <f>(CJ78*$D78*$E78*$G78*$H78*$CK$14)</f>
        <v>0</v>
      </c>
      <c r="CL78" s="20"/>
      <c r="CM78" s="19">
        <f>(CL78*$D78*$E78*$G78*$H78*$CM$14)</f>
        <v>0</v>
      </c>
      <c r="CN78" s="20"/>
      <c r="CO78" s="19">
        <f>(CN78*$D78*$E78*$G78*$H78*$CO$14)</f>
        <v>0</v>
      </c>
      <c r="CP78" s="20">
        <v>3</v>
      </c>
      <c r="CQ78" s="19">
        <f>(CP78*$D78*$E78*$G78*$H78*$CQ$14)</f>
        <v>164111.93399999998</v>
      </c>
      <c r="CR78" s="20"/>
      <c r="CS78" s="19">
        <f>(CR78*$D78*$E78*$G78*$H78*$CS$14)</f>
        <v>0</v>
      </c>
      <c r="CT78" s="20">
        <v>0</v>
      </c>
      <c r="CU78" s="19">
        <f>(CT78*$D78*$E78*$G78*$I78*$CU$14)</f>
        <v>0</v>
      </c>
      <c r="CV78" s="24">
        <v>0</v>
      </c>
      <c r="CW78" s="19">
        <f>(CV78*$D78*$E78*$G78*$I78*$CW$14)</f>
        <v>0</v>
      </c>
      <c r="CX78" s="20"/>
      <c r="CY78" s="19">
        <f>(CX78*$D78*$E78*$G78*$H78*$CY$14)</f>
        <v>0</v>
      </c>
      <c r="CZ78" s="20">
        <v>0</v>
      </c>
      <c r="DA78" s="19">
        <f>(CZ78*$D78*$E78*$G78*$I78*$DA$14)</f>
        <v>0</v>
      </c>
      <c r="DB78" s="20">
        <v>0</v>
      </c>
      <c r="DC78" s="19">
        <f>(DB78*$D78*$E78*$G78*$I78*$DC$14)</f>
        <v>0</v>
      </c>
      <c r="DD78" s="20"/>
      <c r="DE78" s="19">
        <f>(DD78*$D78*$E78*$G78*$I78*$DE$14)</f>
        <v>0</v>
      </c>
      <c r="DF78" s="20">
        <v>4</v>
      </c>
      <c r="DG78" s="19">
        <f>(DF78*$D78*$E78*$G78*$I78*$DG$14)</f>
        <v>262579.0944</v>
      </c>
      <c r="DH78" s="20"/>
      <c r="DI78" s="19">
        <f>(DH78*$D78*$E78*$G78*$J78*$DI$14)</f>
        <v>0</v>
      </c>
      <c r="DJ78" s="20"/>
      <c r="DK78" s="19">
        <f>(DJ78*$D78*$E78*$G78*$K78*$DK$14)</f>
        <v>0</v>
      </c>
      <c r="DL78" s="19">
        <f t="shared" ref="DL78:DM81" si="291">SUM(L78,N78,P78,R78,T78,V78,X78,Z78,AB78,AD78,AF78,AH78,AJ78,AN78,AP78,CD78,AR78,AT78,AV78,AX78,AZ78,CH78,BB78,BD78,BF78,BJ78,AL78,BL78,BN78,BP78,BR78,BT78,BV78,BX78,BZ78,CB78,CF78,CJ78,CL78,CN78,CP78,CR78,CT78,CV78,BH78,CX78,CZ78,DB78,DD78,DF78,DH78,DJ78)</f>
        <v>333</v>
      </c>
      <c r="DM78" s="19">
        <f t="shared" si="291"/>
        <v>18402515.020400003</v>
      </c>
    </row>
    <row r="79" spans="1:117" ht="22.5" customHeight="1" x14ac:dyDescent="0.25">
      <c r="A79" s="123"/>
      <c r="B79" s="81">
        <v>53</v>
      </c>
      <c r="C79" s="13" t="s">
        <v>198</v>
      </c>
      <c r="D79" s="14">
        <v>22900</v>
      </c>
      <c r="E79" s="23">
        <v>2.2599999999999998</v>
      </c>
      <c r="F79" s="23"/>
      <c r="G79" s="16">
        <v>1</v>
      </c>
      <c r="H79" s="14">
        <v>1.4</v>
      </c>
      <c r="I79" s="14">
        <v>1.68</v>
      </c>
      <c r="J79" s="14">
        <v>2.23</v>
      </c>
      <c r="K79" s="17">
        <v>2.57</v>
      </c>
      <c r="L79" s="20"/>
      <c r="M79" s="19">
        <f t="shared" si="4"/>
        <v>0</v>
      </c>
      <c r="N79" s="20"/>
      <c r="O79" s="20">
        <f>(N79*$D79*$E79*$G79*$H79*$O$14)</f>
        <v>0</v>
      </c>
      <c r="P79" s="20">
        <v>36</v>
      </c>
      <c r="Q79" s="19">
        <f>(P79*$D79*$E79*$G79*$H79*$Q$14)</f>
        <v>2869241.76</v>
      </c>
      <c r="R79" s="20"/>
      <c r="S79" s="19">
        <f>(R79/12*7*$D79*$E79*$G79*$H79*$S$14)+(R79/12*5*$D79*$E79*$G79*$H79*$S$15)</f>
        <v>0</v>
      </c>
      <c r="T79" s="20"/>
      <c r="U79" s="19">
        <f>(T79*$D79*$E79*$G79*$H79*$U$14)</f>
        <v>0</v>
      </c>
      <c r="V79" s="20"/>
      <c r="W79" s="19">
        <f>(V79*$D79*$E79*$G79*$H79*$W$14)</f>
        <v>0</v>
      </c>
      <c r="X79" s="20"/>
      <c r="Y79" s="19">
        <f>(X79*$D79*$E79*$G79*$H79*$Y$14)</f>
        <v>0</v>
      </c>
      <c r="Z79" s="20"/>
      <c r="AA79" s="19">
        <f>(Z79*$D79*$E79*$G79*$H79*$AA$14)</f>
        <v>0</v>
      </c>
      <c r="AB79" s="20"/>
      <c r="AC79" s="19">
        <f>(AB79*$D79*$E79*$G79*$H79*$AC$14)</f>
        <v>0</v>
      </c>
      <c r="AD79" s="20"/>
      <c r="AE79" s="19">
        <f>(AD79*$D79*$E79*$G79*$H79*$AE$14)</f>
        <v>0</v>
      </c>
      <c r="AF79" s="77"/>
      <c r="AG79" s="19">
        <f>(AF79*$D79*$E79*$G79*$H79*$AG$14)</f>
        <v>0</v>
      </c>
      <c r="AH79" s="20"/>
      <c r="AI79" s="19">
        <f>(AH79*$D79*$E79*$G79*$H79*$AI$14)</f>
        <v>0</v>
      </c>
      <c r="AJ79" s="24">
        <v>0</v>
      </c>
      <c r="AK79" s="19">
        <f>(AJ79*$D79*$E79*$G79*$I79*$AK$14)</f>
        <v>0</v>
      </c>
      <c r="AL79" s="20"/>
      <c r="AM79" s="19">
        <f>(AL79*$D79*$E79*$G79*$I79*$AM$14)</f>
        <v>0</v>
      </c>
      <c r="AN79" s="20"/>
      <c r="AO79" s="19">
        <f>(AN79*$D79*$E79*$G79*$H79*$AO$14)</f>
        <v>0</v>
      </c>
      <c r="AP79" s="20"/>
      <c r="AQ79" s="20">
        <f>(AP79*$D79*$E79*$G79*$H79*$AQ$14)</f>
        <v>0</v>
      </c>
      <c r="AR79" s="20"/>
      <c r="AS79" s="20">
        <f>(AR79*$D79*$E79*$G79*$H79*$AS$14)</f>
        <v>0</v>
      </c>
      <c r="AT79" s="20"/>
      <c r="AU79" s="19">
        <f>(AT79*$D79*$E79*$G79*$H79*$AU$14)</f>
        <v>0</v>
      </c>
      <c r="AV79" s="20"/>
      <c r="AW79" s="19">
        <f>(AV79*$D79*$E79*$G79*$H79*$AW$14)</f>
        <v>0</v>
      </c>
      <c r="AX79" s="20"/>
      <c r="AY79" s="19">
        <f>(AX79*$D79*$E79*$G79*$H79*$AY$14)</f>
        <v>0</v>
      </c>
      <c r="AZ79" s="20"/>
      <c r="BA79" s="19">
        <f>(AZ79*$D79*$E79*$G79*$H79*$BA$14)</f>
        <v>0</v>
      </c>
      <c r="BB79" s="20"/>
      <c r="BC79" s="19">
        <f>(BB79*$D79*$E79*$G79*$H79*$BC$14)</f>
        <v>0</v>
      </c>
      <c r="BD79" s="20">
        <v>3</v>
      </c>
      <c r="BE79" s="19">
        <f>(BD79*$D79*$E79*$G79*$I79*$BE$14)</f>
        <v>260840.15999999995</v>
      </c>
      <c r="BF79" s="20"/>
      <c r="BG79" s="19">
        <f>(BF79*$D79*$E79*$G79*$I79*$BG$14)</f>
        <v>0</v>
      </c>
      <c r="BH79" s="20"/>
      <c r="BI79" s="19">
        <f>(BH79*$D79*$E79*$G79*$I79*$BI$14)</f>
        <v>0</v>
      </c>
      <c r="BJ79" s="20"/>
      <c r="BK79" s="19">
        <f>(BJ79*$D79*$E79*$G79*$I79*$BK$14)</f>
        <v>0</v>
      </c>
      <c r="BL79" s="20"/>
      <c r="BM79" s="19">
        <f>(BL79*$D79*$E79*$G79*$I79*$BM$14)</f>
        <v>0</v>
      </c>
      <c r="BN79" s="20"/>
      <c r="BO79" s="19">
        <f>(BN79*$D79*$E79*$G79*$I79*$BO$14)</f>
        <v>0</v>
      </c>
      <c r="BP79" s="20"/>
      <c r="BQ79" s="19">
        <f>(BP79*$D79*$E79*$G79*$I79*$BQ$14)</f>
        <v>0</v>
      </c>
      <c r="BR79" s="20"/>
      <c r="BS79" s="19">
        <f>(BR79*$D79*$E79*$G79*$I79*$BS$14)</f>
        <v>0</v>
      </c>
      <c r="BT79" s="20"/>
      <c r="BU79" s="19">
        <f>(BT79*$D79*$E79*$G79*$I79*$BU$14)</f>
        <v>0</v>
      </c>
      <c r="BV79" s="20"/>
      <c r="BW79" s="19">
        <f>(BV79*$D79*$E79*$G79*$I79*$BW$14)</f>
        <v>0</v>
      </c>
      <c r="BX79" s="20"/>
      <c r="BY79" s="22">
        <f>(BX79*$D79*$E79*$G79*$I79*$BY$14)</f>
        <v>0</v>
      </c>
      <c r="BZ79" s="20"/>
      <c r="CA79" s="19">
        <f>(BZ79*$D79*$E79*$G79*$H79*$CA$14)</f>
        <v>0</v>
      </c>
      <c r="CB79" s="20"/>
      <c r="CC79" s="19">
        <f>(CB79*$D79*$E79*$G79*$H79*$CC$14)</f>
        <v>0</v>
      </c>
      <c r="CD79" s="20"/>
      <c r="CE79" s="21">
        <f>(CD79*$D79*$E79*$G79*$H79*$CE$14)</f>
        <v>0</v>
      </c>
      <c r="CF79" s="20"/>
      <c r="CG79" s="20">
        <f>(CF79*$D79*$E79*$G79*$H79*$CG$14)</f>
        <v>0</v>
      </c>
      <c r="CH79" s="20"/>
      <c r="CI79" s="19">
        <f>(CH79*$D79*$E79*$G79*$I79*$CI$14)</f>
        <v>0</v>
      </c>
      <c r="CJ79" s="20"/>
      <c r="CK79" s="19">
        <f>(CJ79*$D79*$E79*$G79*$H79*$CK$14)</f>
        <v>0</v>
      </c>
      <c r="CL79" s="20"/>
      <c r="CM79" s="19">
        <f>(CL79*$D79*$E79*$G79*$H79*$CM$14)</f>
        <v>0</v>
      </c>
      <c r="CN79" s="20"/>
      <c r="CO79" s="19">
        <f>(CN79*$D79*$E79*$G79*$H79*$CO$14)</f>
        <v>0</v>
      </c>
      <c r="CP79" s="20"/>
      <c r="CQ79" s="19">
        <f>(CP79*$D79*$E79*$G79*$H79*$CQ$14)</f>
        <v>0</v>
      </c>
      <c r="CR79" s="20"/>
      <c r="CS79" s="19">
        <f>(CR79*$D79*$E79*$G79*$H79*$CS$14)</f>
        <v>0</v>
      </c>
      <c r="CT79" s="20"/>
      <c r="CU79" s="19">
        <f>(CT79*$D79*$E79*$G79*$I79*$CU$14)</f>
        <v>0</v>
      </c>
      <c r="CV79" s="24">
        <v>0</v>
      </c>
      <c r="CW79" s="19">
        <f>(CV79*$D79*$E79*$G79*$I79*$CW$14)</f>
        <v>0</v>
      </c>
      <c r="CX79" s="20"/>
      <c r="CY79" s="19">
        <f>(CX79*$D79*$E79*$G79*$H79*$CY$14)</f>
        <v>0</v>
      </c>
      <c r="CZ79" s="20"/>
      <c r="DA79" s="19">
        <f>(CZ79*$D79*$E79*$G79*$I79*$DA$14)</f>
        <v>0</v>
      </c>
      <c r="DB79" s="20"/>
      <c r="DC79" s="19">
        <f>(DB79*$D79*$E79*$G79*$I79*$DC$14)</f>
        <v>0</v>
      </c>
      <c r="DD79" s="20"/>
      <c r="DE79" s="19">
        <f>(DD79*$D79*$E79*$G79*$I79*$DE$14)</f>
        <v>0</v>
      </c>
      <c r="DF79" s="20"/>
      <c r="DG79" s="19">
        <f>(DF79*$D79*$E79*$G79*$I79*$DG$14)</f>
        <v>0</v>
      </c>
      <c r="DH79" s="20"/>
      <c r="DI79" s="19">
        <f>(DH79*$D79*$E79*$G79*$J79*$DI$14)</f>
        <v>0</v>
      </c>
      <c r="DJ79" s="20"/>
      <c r="DK79" s="19">
        <f>(DJ79*$D79*$E79*$G79*$K79*$DK$14)</f>
        <v>0</v>
      </c>
      <c r="DL79" s="19">
        <f t="shared" si="291"/>
        <v>39</v>
      </c>
      <c r="DM79" s="19">
        <f t="shared" si="291"/>
        <v>3130081.92</v>
      </c>
    </row>
    <row r="80" spans="1:117" ht="30" customHeight="1" x14ac:dyDescent="0.25">
      <c r="A80" s="123"/>
      <c r="B80" s="81">
        <v>54</v>
      </c>
      <c r="C80" s="13" t="s">
        <v>199</v>
      </c>
      <c r="D80" s="14">
        <v>22900</v>
      </c>
      <c r="E80" s="23">
        <v>1.38</v>
      </c>
      <c r="F80" s="23"/>
      <c r="G80" s="16">
        <v>1</v>
      </c>
      <c r="H80" s="14">
        <v>1.4</v>
      </c>
      <c r="I80" s="14">
        <v>1.68</v>
      </c>
      <c r="J80" s="14">
        <v>2.23</v>
      </c>
      <c r="K80" s="17">
        <v>2.57</v>
      </c>
      <c r="L80" s="20"/>
      <c r="M80" s="19">
        <f t="shared" si="4"/>
        <v>0</v>
      </c>
      <c r="N80" s="20"/>
      <c r="O80" s="20">
        <f>(N80*$D80*$E80*$G80*$H80*$O$14)</f>
        <v>0</v>
      </c>
      <c r="P80" s="20">
        <v>115</v>
      </c>
      <c r="Q80" s="19">
        <f>(P80*$D80*$E80*$G80*$H80*$Q$14)</f>
        <v>5596714.1999999993</v>
      </c>
      <c r="R80" s="20">
        <v>1</v>
      </c>
      <c r="S80" s="19">
        <f>(R80/12*7*$D80*$E80*$G80*$H80*$S$14)+(R80/12*5*$D80*$E80*$G80*$H80*$S$15)</f>
        <v>49588.804999999993</v>
      </c>
      <c r="T80" s="20"/>
      <c r="U80" s="19">
        <f>(T80*$D80*$E80*$G80*$H80*$U$14)</f>
        <v>0</v>
      </c>
      <c r="V80" s="20"/>
      <c r="W80" s="19">
        <f>(V80*$D80*$E80*$G80*$H80*$W$14)</f>
        <v>0</v>
      </c>
      <c r="X80" s="20"/>
      <c r="Y80" s="19">
        <f>(X80*$D80*$E80*$G80*$H80*$Y$14)</f>
        <v>0</v>
      </c>
      <c r="Z80" s="20"/>
      <c r="AA80" s="19">
        <f>(Z80*$D80*$E80*$G80*$H80*$AA$14)</f>
        <v>0</v>
      </c>
      <c r="AB80" s="20"/>
      <c r="AC80" s="19">
        <f>(AB80*$D80*$E80*$G80*$H80*$AC$14)</f>
        <v>0</v>
      </c>
      <c r="AD80" s="20"/>
      <c r="AE80" s="19">
        <f>(AD80*$D80*$E80*$G80*$H80*$AE$14)</f>
        <v>0</v>
      </c>
      <c r="AF80" s="77"/>
      <c r="AG80" s="19">
        <f>(AF80*$D80*$E80*$G80*$H80*$AG$14)</f>
        <v>0</v>
      </c>
      <c r="AH80" s="20"/>
      <c r="AI80" s="19">
        <f>(AH80*$D80*$E80*$G80*$H80*$AI$14)</f>
        <v>0</v>
      </c>
      <c r="AJ80" s="24">
        <v>0</v>
      </c>
      <c r="AK80" s="19">
        <f>(AJ80*$D80*$E80*$G80*$I80*$AK$14)</f>
        <v>0</v>
      </c>
      <c r="AL80" s="20"/>
      <c r="AM80" s="19">
        <f>(AL80*$D80*$E80*$G80*$I80*$AM$14)</f>
        <v>0</v>
      </c>
      <c r="AN80" s="20">
        <v>5</v>
      </c>
      <c r="AO80" s="19">
        <f>(AN80*$D80*$E80*$G80*$H80*$AO$14)</f>
        <v>221214</v>
      </c>
      <c r="AP80" s="20"/>
      <c r="AQ80" s="20">
        <f>(AP80*$D80*$E80*$G80*$H80*$AQ$14)</f>
        <v>0</v>
      </c>
      <c r="AR80" s="20"/>
      <c r="AS80" s="20">
        <f>(AR80*$D80*$E80*$G80*$H80*$AS$14)</f>
        <v>0</v>
      </c>
      <c r="AT80" s="20"/>
      <c r="AU80" s="19">
        <f>(AT80*$D80*$E80*$G80*$H80*$AU$14)</f>
        <v>0</v>
      </c>
      <c r="AV80" s="20"/>
      <c r="AW80" s="19">
        <f>(AV80*$D80*$E80*$G80*$H80*$AW$14)</f>
        <v>0</v>
      </c>
      <c r="AX80" s="20"/>
      <c r="AY80" s="19">
        <f>(AX80*$D80*$E80*$G80*$H80*$AY$14)</f>
        <v>0</v>
      </c>
      <c r="AZ80" s="20"/>
      <c r="BA80" s="19">
        <f>(AZ80*$D80*$E80*$G80*$H80*$BA$14)</f>
        <v>0</v>
      </c>
      <c r="BB80" s="20"/>
      <c r="BC80" s="19">
        <f>(BB80*$D80*$E80*$G80*$H80*$BC$14)</f>
        <v>0</v>
      </c>
      <c r="BD80" s="20"/>
      <c r="BE80" s="19">
        <f>(BD80*$D80*$E80*$G80*$I80*$BE$14)</f>
        <v>0</v>
      </c>
      <c r="BF80" s="20"/>
      <c r="BG80" s="19">
        <f>(BF80*$D80*$E80*$G80*$I80*$BG$14)</f>
        <v>0</v>
      </c>
      <c r="BH80" s="20">
        <v>3</v>
      </c>
      <c r="BI80" s="19">
        <f>(BH80*$D80*$E80*$G80*$I80*$BI$14)</f>
        <v>183165.19199999995</v>
      </c>
      <c r="BJ80" s="20"/>
      <c r="BK80" s="19">
        <f>(BJ80*$D80*$E80*$G80*$I80*$BK$14)</f>
        <v>0</v>
      </c>
      <c r="BL80" s="20"/>
      <c r="BM80" s="19">
        <f>(BL80*$D80*$E80*$G80*$I80*$BM$14)</f>
        <v>0</v>
      </c>
      <c r="BN80" s="20"/>
      <c r="BO80" s="19">
        <f>(BN80*$D80*$E80*$G80*$I80*$BO$14)</f>
        <v>0</v>
      </c>
      <c r="BP80" s="20"/>
      <c r="BQ80" s="19">
        <f>(BP80*$D80*$E80*$G80*$I80*$BQ$14)</f>
        <v>0</v>
      </c>
      <c r="BR80" s="20"/>
      <c r="BS80" s="19">
        <f>(BR80*$D80*$E80*$G80*$I80*$BS$14)</f>
        <v>0</v>
      </c>
      <c r="BT80" s="20"/>
      <c r="BU80" s="19">
        <f>(BT80*$D80*$E80*$G80*$I80*$BU$14)</f>
        <v>0</v>
      </c>
      <c r="BV80" s="20"/>
      <c r="BW80" s="19">
        <f>(BV80*$D80*$E80*$G80*$I80*$BW$14)</f>
        <v>0</v>
      </c>
      <c r="BX80" s="20"/>
      <c r="BY80" s="19">
        <f>(BX80*$D80*$E80*$G80*$I80*$BY$14)</f>
        <v>0</v>
      </c>
      <c r="BZ80" s="20"/>
      <c r="CA80" s="19">
        <f>(BZ80*$D80*$E80*$G80*$H80*$CA$14)</f>
        <v>0</v>
      </c>
      <c r="CB80" s="20"/>
      <c r="CC80" s="19">
        <f>(CB80*$D80*$E80*$G80*$H80*$CC$14)</f>
        <v>0</v>
      </c>
      <c r="CD80" s="20"/>
      <c r="CE80" s="21">
        <f>(CD80*$D80*$E80*$G80*$H80*$CE$14)</f>
        <v>0</v>
      </c>
      <c r="CF80" s="20"/>
      <c r="CG80" s="20">
        <f>(CF80*$D80*$E80*$G80*$H80*$CG$14)</f>
        <v>0</v>
      </c>
      <c r="CH80" s="20"/>
      <c r="CI80" s="19">
        <f>(CH80*$D80*$E80*$G80*$I80*$CI$14)</f>
        <v>0</v>
      </c>
      <c r="CJ80" s="20"/>
      <c r="CK80" s="19">
        <f>(CJ80*$D80*$E80*$G80*$H80*$CK$14)</f>
        <v>0</v>
      </c>
      <c r="CL80" s="20"/>
      <c r="CM80" s="19">
        <f>(CL80*$D80*$E80*$G80*$H80*$CM$14)</f>
        <v>0</v>
      </c>
      <c r="CN80" s="20"/>
      <c r="CO80" s="19">
        <f>(CN80*$D80*$E80*$G80*$H80*$CO$14)</f>
        <v>0</v>
      </c>
      <c r="CP80" s="20"/>
      <c r="CQ80" s="19">
        <f>(CP80*$D80*$E80*$G80*$H80*$CQ$14)</f>
        <v>0</v>
      </c>
      <c r="CR80" s="20"/>
      <c r="CS80" s="19">
        <f>(CR80*$D80*$E80*$G80*$H80*$CS$14)</f>
        <v>0</v>
      </c>
      <c r="CT80" s="20"/>
      <c r="CU80" s="19">
        <f>(CT80*$D80*$E80*$G80*$I80*$CU$14)</f>
        <v>0</v>
      </c>
      <c r="CV80" s="24">
        <v>0</v>
      </c>
      <c r="CW80" s="19">
        <f>(CV80*$D80*$E80*$G80*$I80*$CW$14)</f>
        <v>0</v>
      </c>
      <c r="CX80" s="20"/>
      <c r="CY80" s="19">
        <f>(CX80*$D80*$E80*$G80*$H80*$CY$14)</f>
        <v>0</v>
      </c>
      <c r="CZ80" s="20"/>
      <c r="DA80" s="19">
        <f>(CZ80*$D80*$E80*$G80*$I80*$DA$14)</f>
        <v>0</v>
      </c>
      <c r="DB80" s="20"/>
      <c r="DC80" s="19">
        <f>(DB80*$D80*$E80*$G80*$I80*$DC$14)</f>
        <v>0</v>
      </c>
      <c r="DD80" s="20"/>
      <c r="DE80" s="19">
        <f>(DD80*$D80*$E80*$G80*$I80*$DE$14)</f>
        <v>0</v>
      </c>
      <c r="DF80" s="20">
        <v>1</v>
      </c>
      <c r="DG80" s="19">
        <f>(DF80*$D80*$E80*$G80*$I80*$DG$14)</f>
        <v>59993.236799999984</v>
      </c>
      <c r="DH80" s="20"/>
      <c r="DI80" s="19">
        <f>(DH80*$D80*$E80*$G80*$J80*$DI$14)</f>
        <v>0</v>
      </c>
      <c r="DJ80" s="20"/>
      <c r="DK80" s="19">
        <f>(DJ80*$D80*$E80*$G80*$K80*$DK$14)</f>
        <v>0</v>
      </c>
      <c r="DL80" s="19">
        <f t="shared" si="291"/>
        <v>125</v>
      </c>
      <c r="DM80" s="19">
        <f t="shared" si="291"/>
        <v>6110675.4337999988</v>
      </c>
    </row>
    <row r="81" spans="1:117" ht="30" customHeight="1" x14ac:dyDescent="0.25">
      <c r="A81" s="123"/>
      <c r="B81" s="81">
        <v>55</v>
      </c>
      <c r="C81" s="13" t="s">
        <v>200</v>
      </c>
      <c r="D81" s="14">
        <v>22900</v>
      </c>
      <c r="E81" s="23">
        <v>2.82</v>
      </c>
      <c r="F81" s="23"/>
      <c r="G81" s="16">
        <v>1</v>
      </c>
      <c r="H81" s="14">
        <v>1.4</v>
      </c>
      <c r="I81" s="14">
        <v>1.68</v>
      </c>
      <c r="J81" s="14">
        <v>2.23</v>
      </c>
      <c r="K81" s="17">
        <v>2.57</v>
      </c>
      <c r="L81" s="20"/>
      <c r="M81" s="19">
        <f t="shared" si="4"/>
        <v>0</v>
      </c>
      <c r="N81" s="20"/>
      <c r="O81" s="20">
        <f>(N81*$D81*$E81*$G81*$H81*$O$14)</f>
        <v>0</v>
      </c>
      <c r="P81" s="20">
        <v>8</v>
      </c>
      <c r="Q81" s="19">
        <f>(P81*$D81*$E81*$G81*$H81*$Q$14)</f>
        <v>795600.96</v>
      </c>
      <c r="R81" s="20"/>
      <c r="S81" s="19">
        <f>(R81/12*7*$D81*$E81*$G81*$H81*$S$14)+(R81/12*5*$D81*$E81*$G81*$H81*$S$15)</f>
        <v>0</v>
      </c>
      <c r="T81" s="20"/>
      <c r="U81" s="19">
        <f>(T81*$D81*$E81*$G81*$H81*$U$14)</f>
        <v>0</v>
      </c>
      <c r="V81" s="20"/>
      <c r="W81" s="19">
        <f>(V81*$D81*$E81*$G81*$H81*$W$14)</f>
        <v>0</v>
      </c>
      <c r="X81" s="20"/>
      <c r="Y81" s="19">
        <f>(X81*$D81*$E81*$G81*$H81*$Y$14)</f>
        <v>0</v>
      </c>
      <c r="Z81" s="20"/>
      <c r="AA81" s="19">
        <f>(Z81*$D81*$E81*$G81*$H81*$AA$14)</f>
        <v>0</v>
      </c>
      <c r="AB81" s="20"/>
      <c r="AC81" s="19">
        <f>(AB81*$D81*$E81*$G81*$H81*$AC$14)</f>
        <v>0</v>
      </c>
      <c r="AD81" s="20"/>
      <c r="AE81" s="19">
        <f>(AD81*$D81*$E81*$G81*$H81*$AE$14)</f>
        <v>0</v>
      </c>
      <c r="AF81" s="77"/>
      <c r="AG81" s="19">
        <f>(AF81*$D81*$E81*$G81*$H81*$AG$14)</f>
        <v>0</v>
      </c>
      <c r="AH81" s="20"/>
      <c r="AI81" s="19">
        <f>(AH81*$D81*$E81*$G81*$H81*$AI$14)</f>
        <v>0</v>
      </c>
      <c r="AJ81" s="24">
        <v>0</v>
      </c>
      <c r="AK81" s="19">
        <f>(AJ81*$D81*$E81*$G81*$I81*$AK$14)</f>
        <v>0</v>
      </c>
      <c r="AL81" s="20"/>
      <c r="AM81" s="19">
        <f>(AL81*$D81*$E81*$G81*$I81*$AM$14)</f>
        <v>0</v>
      </c>
      <c r="AN81" s="20"/>
      <c r="AO81" s="19">
        <f>(AN81*$D81*$E81*$G81*$H81*$AO$14)</f>
        <v>0</v>
      </c>
      <c r="AP81" s="20"/>
      <c r="AQ81" s="20">
        <f>(AP81*$D81*$E81*$G81*$H81*$AQ$14)</f>
        <v>0</v>
      </c>
      <c r="AR81" s="20"/>
      <c r="AS81" s="20">
        <f>(AR81*$D81*$E81*$G81*$H81*$AS$14)</f>
        <v>0</v>
      </c>
      <c r="AT81" s="20"/>
      <c r="AU81" s="19">
        <f>(AT81*$D81*$E81*$G81*$H81*$AU$14)</f>
        <v>0</v>
      </c>
      <c r="AV81" s="20"/>
      <c r="AW81" s="19">
        <f>(AV81*$D81*$E81*$G81*$H81*$AW$14)</f>
        <v>0</v>
      </c>
      <c r="AX81" s="20"/>
      <c r="AY81" s="19">
        <f>(AX81*$D81*$E81*$G81*$H81*$AY$14)</f>
        <v>0</v>
      </c>
      <c r="AZ81" s="20"/>
      <c r="BA81" s="19">
        <f>(AZ81*$D81*$E81*$G81*$H81*$BA$14)</f>
        <v>0</v>
      </c>
      <c r="BB81" s="20"/>
      <c r="BC81" s="19">
        <f>(BB81*$D81*$E81*$G81*$H81*$BC$14)</f>
        <v>0</v>
      </c>
      <c r="BD81" s="20"/>
      <c r="BE81" s="19">
        <f>(BD81*$D81*$E81*$G81*$I81*$BE$14)</f>
        <v>0</v>
      </c>
      <c r="BF81" s="20"/>
      <c r="BG81" s="19">
        <f>(BF81*$D81*$E81*$G81*$I81*$BG$14)</f>
        <v>0</v>
      </c>
      <c r="BH81" s="20">
        <v>3</v>
      </c>
      <c r="BI81" s="19">
        <f>(BH81*$D81*$E81*$G81*$I81*$BI$14)</f>
        <v>374294.08799999999</v>
      </c>
      <c r="BJ81" s="20"/>
      <c r="BK81" s="19">
        <f>(BJ81*$D81*$E81*$G81*$I81*$BK$14)</f>
        <v>0</v>
      </c>
      <c r="BL81" s="20"/>
      <c r="BM81" s="19">
        <f>(BL81*$D81*$E81*$G81*$I81*$BM$14)</f>
        <v>0</v>
      </c>
      <c r="BN81" s="20"/>
      <c r="BO81" s="19">
        <f>(BN81*$D81*$E81*$G81*$I81*$BO$14)</f>
        <v>0</v>
      </c>
      <c r="BP81" s="20"/>
      <c r="BQ81" s="19">
        <f>(BP81*$D81*$E81*$G81*$I81*$BQ$14)</f>
        <v>0</v>
      </c>
      <c r="BR81" s="20"/>
      <c r="BS81" s="19">
        <f>(BR81*$D81*$E81*$G81*$I81*$BS$14)</f>
        <v>0</v>
      </c>
      <c r="BT81" s="20"/>
      <c r="BU81" s="19">
        <f>(BT81*$D81*$E81*$G81*$I81*$BU$14)</f>
        <v>0</v>
      </c>
      <c r="BV81" s="20"/>
      <c r="BW81" s="19">
        <f>(BV81*$D81*$E81*$G81*$I81*$BW$14)</f>
        <v>0</v>
      </c>
      <c r="BX81" s="20"/>
      <c r="BY81" s="19">
        <f>(BX81*$D81*$E81*$G81*$I81*$BY$14)</f>
        <v>0</v>
      </c>
      <c r="BZ81" s="20"/>
      <c r="CA81" s="19">
        <f>(BZ81*$D81*$E81*$G81*$H81*$CA$14)</f>
        <v>0</v>
      </c>
      <c r="CB81" s="20"/>
      <c r="CC81" s="19">
        <f>(CB81*$D81*$E81*$G81*$H81*$CC$14)</f>
        <v>0</v>
      </c>
      <c r="CD81" s="20"/>
      <c r="CE81" s="21">
        <f>(CD81*$D81*$E81*$G81*$H81*$CE$14)</f>
        <v>0</v>
      </c>
      <c r="CF81" s="20"/>
      <c r="CG81" s="20">
        <f>(CF81*$D81*$E81*$G81*$H81*$CG$14)</f>
        <v>0</v>
      </c>
      <c r="CH81" s="20"/>
      <c r="CI81" s="19">
        <f>(CH81*$D81*$E81*$G81*$I81*$CI$14)</f>
        <v>0</v>
      </c>
      <c r="CJ81" s="20"/>
      <c r="CK81" s="19">
        <f>(CJ81*$D81*$E81*$G81*$H81*$CK$14)</f>
        <v>0</v>
      </c>
      <c r="CL81" s="20"/>
      <c r="CM81" s="19">
        <f>(CL81*$D81*$E81*$G81*$H81*$CM$14)</f>
        <v>0</v>
      </c>
      <c r="CN81" s="20"/>
      <c r="CO81" s="19">
        <f>(CN81*$D81*$E81*$G81*$H81*$CO$14)</f>
        <v>0</v>
      </c>
      <c r="CP81" s="20"/>
      <c r="CQ81" s="19">
        <f>(CP81*$D81*$E81*$G81*$H81*$CQ$14)</f>
        <v>0</v>
      </c>
      <c r="CR81" s="20"/>
      <c r="CS81" s="19">
        <f>(CR81*$D81*$E81*$G81*$H81*$CS$14)</f>
        <v>0</v>
      </c>
      <c r="CT81" s="20"/>
      <c r="CU81" s="19">
        <f>(CT81*$D81*$E81*$G81*$I81*$CU$14)</f>
        <v>0</v>
      </c>
      <c r="CV81" s="24">
        <v>0</v>
      </c>
      <c r="CW81" s="19">
        <f>(CV81*$D81*$E81*$G81*$I81*$CW$14)</f>
        <v>0</v>
      </c>
      <c r="CX81" s="20"/>
      <c r="CY81" s="19">
        <f>(CX81*$D81*$E81*$G81*$H81*$CY$14)</f>
        <v>0</v>
      </c>
      <c r="CZ81" s="20"/>
      <c r="DA81" s="19">
        <f>(CZ81*$D81*$E81*$G81*$I81*$DA$14)</f>
        <v>0</v>
      </c>
      <c r="DB81" s="20"/>
      <c r="DC81" s="19">
        <f>(DB81*$D81*$E81*$G81*$I81*$DC$14)</f>
        <v>0</v>
      </c>
      <c r="DD81" s="20"/>
      <c r="DE81" s="19">
        <f>(DD81*$D81*$E81*$G81*$I81*$DE$14)</f>
        <v>0</v>
      </c>
      <c r="DF81" s="20"/>
      <c r="DG81" s="19">
        <f>(DF81*$D81*$E81*$G81*$I81*$DG$14)</f>
        <v>0</v>
      </c>
      <c r="DH81" s="20"/>
      <c r="DI81" s="19">
        <f>(DH81*$D81*$E81*$G81*$J81*$DI$14)</f>
        <v>0</v>
      </c>
      <c r="DJ81" s="20"/>
      <c r="DK81" s="19">
        <f>(DJ81*$D81*$E81*$G81*$K81*$DK$14)</f>
        <v>0</v>
      </c>
      <c r="DL81" s="19">
        <f t="shared" si="291"/>
        <v>11</v>
      </c>
      <c r="DM81" s="19">
        <f t="shared" si="291"/>
        <v>1169895.048</v>
      </c>
    </row>
    <row r="82" spans="1:117" ht="15.75" customHeight="1" x14ac:dyDescent="0.25">
      <c r="A82" s="124">
        <v>12</v>
      </c>
      <c r="B82" s="126"/>
      <c r="C82" s="56" t="s">
        <v>201</v>
      </c>
      <c r="D82" s="62">
        <v>22900</v>
      </c>
      <c r="E82" s="65">
        <v>0.65</v>
      </c>
      <c r="F82" s="164"/>
      <c r="G82" s="63">
        <v>1</v>
      </c>
      <c r="H82" s="62">
        <v>1.4</v>
      </c>
      <c r="I82" s="62">
        <v>1.68</v>
      </c>
      <c r="J82" s="62">
        <v>2.23</v>
      </c>
      <c r="K82" s="64">
        <v>2.57</v>
      </c>
      <c r="L82" s="12">
        <f>SUM(L83:L95)</f>
        <v>172</v>
      </c>
      <c r="M82" s="12">
        <f t="shared" ref="M82:BX82" si="292">SUM(M83:M95)</f>
        <v>7432277.4400000004</v>
      </c>
      <c r="N82" s="61">
        <f t="shared" si="292"/>
        <v>0</v>
      </c>
      <c r="O82" s="61">
        <f t="shared" si="292"/>
        <v>0</v>
      </c>
      <c r="P82" s="12">
        <f t="shared" si="292"/>
        <v>3726</v>
      </c>
      <c r="Q82" s="12">
        <f t="shared" si="292"/>
        <v>84194978.140000001</v>
      </c>
      <c r="R82" s="61">
        <f t="shared" si="292"/>
        <v>0</v>
      </c>
      <c r="S82" s="61">
        <f t="shared" si="292"/>
        <v>0</v>
      </c>
      <c r="T82" s="12">
        <f t="shared" si="292"/>
        <v>0</v>
      </c>
      <c r="U82" s="12">
        <f t="shared" si="292"/>
        <v>0</v>
      </c>
      <c r="V82" s="12">
        <f t="shared" si="292"/>
        <v>0</v>
      </c>
      <c r="W82" s="12">
        <f t="shared" si="292"/>
        <v>0</v>
      </c>
      <c r="X82" s="12">
        <f t="shared" si="292"/>
        <v>0</v>
      </c>
      <c r="Y82" s="12">
        <f t="shared" si="292"/>
        <v>0</v>
      </c>
      <c r="Z82" s="12">
        <f t="shared" si="292"/>
        <v>0</v>
      </c>
      <c r="AA82" s="12">
        <f t="shared" si="292"/>
        <v>0</v>
      </c>
      <c r="AB82" s="12">
        <f t="shared" si="292"/>
        <v>46</v>
      </c>
      <c r="AC82" s="12">
        <f t="shared" si="292"/>
        <v>2507412.6</v>
      </c>
      <c r="AD82" s="12">
        <f t="shared" si="292"/>
        <v>0</v>
      </c>
      <c r="AE82" s="12">
        <f t="shared" si="292"/>
        <v>0</v>
      </c>
      <c r="AF82" s="12">
        <f t="shared" si="292"/>
        <v>372</v>
      </c>
      <c r="AG82" s="12">
        <f t="shared" si="292"/>
        <v>5818890</v>
      </c>
      <c r="AH82" s="12">
        <f t="shared" si="292"/>
        <v>1909</v>
      </c>
      <c r="AI82" s="12">
        <f t="shared" si="292"/>
        <v>64491479.219999991</v>
      </c>
      <c r="AJ82" s="12">
        <f t="shared" si="292"/>
        <v>0</v>
      </c>
      <c r="AK82" s="12">
        <f t="shared" si="292"/>
        <v>0</v>
      </c>
      <c r="AL82" s="12">
        <f t="shared" si="292"/>
        <v>70</v>
      </c>
      <c r="AM82" s="12">
        <f t="shared" si="292"/>
        <v>1417693.2</v>
      </c>
      <c r="AN82" s="61">
        <v>0</v>
      </c>
      <c r="AO82" s="61">
        <f t="shared" si="292"/>
        <v>0</v>
      </c>
      <c r="AP82" s="61">
        <f t="shared" si="292"/>
        <v>2</v>
      </c>
      <c r="AQ82" s="61">
        <f t="shared" si="292"/>
        <v>70692.299999999988</v>
      </c>
      <c r="AR82" s="61">
        <f t="shared" si="292"/>
        <v>42</v>
      </c>
      <c r="AS82" s="61">
        <f t="shared" si="292"/>
        <v>2050653.7799999998</v>
      </c>
      <c r="AT82" s="12">
        <f t="shared" si="292"/>
        <v>0</v>
      </c>
      <c r="AU82" s="12">
        <f t="shared" si="292"/>
        <v>0</v>
      </c>
      <c r="AV82" s="12">
        <f t="shared" si="292"/>
        <v>0</v>
      </c>
      <c r="AW82" s="12">
        <f t="shared" si="292"/>
        <v>0</v>
      </c>
      <c r="AX82" s="12">
        <f t="shared" si="292"/>
        <v>0</v>
      </c>
      <c r="AY82" s="12">
        <f t="shared" si="292"/>
        <v>0</v>
      </c>
      <c r="AZ82" s="12">
        <f t="shared" si="292"/>
        <v>388</v>
      </c>
      <c r="BA82" s="12">
        <f t="shared" si="292"/>
        <v>8938167.6999999993</v>
      </c>
      <c r="BB82" s="12">
        <f t="shared" si="292"/>
        <v>10</v>
      </c>
      <c r="BC82" s="12">
        <f t="shared" si="292"/>
        <v>487728.78</v>
      </c>
      <c r="BD82" s="12">
        <f t="shared" si="292"/>
        <v>3667</v>
      </c>
      <c r="BE82" s="12">
        <f t="shared" si="292"/>
        <v>104193332.88</v>
      </c>
      <c r="BF82" s="61">
        <v>40</v>
      </c>
      <c r="BG82" s="61">
        <f t="shared" si="292"/>
        <v>2219834.4</v>
      </c>
      <c r="BH82" s="61">
        <f t="shared" si="292"/>
        <v>50</v>
      </c>
      <c r="BI82" s="61">
        <f t="shared" si="292"/>
        <v>1106070</v>
      </c>
      <c r="BJ82" s="12">
        <f t="shared" si="292"/>
        <v>0</v>
      </c>
      <c r="BK82" s="12">
        <f t="shared" si="292"/>
        <v>0</v>
      </c>
      <c r="BL82" s="61">
        <f t="shared" si="292"/>
        <v>813</v>
      </c>
      <c r="BM82" s="61">
        <f t="shared" si="292"/>
        <v>21020793.024000004</v>
      </c>
      <c r="BN82" s="12">
        <f t="shared" si="292"/>
        <v>178</v>
      </c>
      <c r="BO82" s="12">
        <f t="shared" si="292"/>
        <v>3901445.52</v>
      </c>
      <c r="BP82" s="12">
        <f t="shared" si="292"/>
        <v>290</v>
      </c>
      <c r="BQ82" s="12">
        <f t="shared" si="292"/>
        <v>9848351.1000000015</v>
      </c>
      <c r="BR82" s="12">
        <f t="shared" si="292"/>
        <v>81</v>
      </c>
      <c r="BS82" s="12">
        <f t="shared" si="292"/>
        <v>1566425.952</v>
      </c>
      <c r="BT82" s="12">
        <f t="shared" si="292"/>
        <v>679</v>
      </c>
      <c r="BU82" s="12">
        <f t="shared" si="292"/>
        <v>18312672</v>
      </c>
      <c r="BV82" s="12">
        <f t="shared" si="292"/>
        <v>901</v>
      </c>
      <c r="BW82" s="12">
        <f t="shared" si="292"/>
        <v>19531849.68</v>
      </c>
      <c r="BX82" s="12">
        <f t="shared" si="292"/>
        <v>470</v>
      </c>
      <c r="BY82" s="12">
        <f t="shared" ref="BY82:DM82" si="293">SUM(BY83:BY95)</f>
        <v>9718027.1999999993</v>
      </c>
      <c r="BZ82" s="12">
        <f t="shared" si="293"/>
        <v>10</v>
      </c>
      <c r="CA82" s="12">
        <f t="shared" si="293"/>
        <v>181138.99999999997</v>
      </c>
      <c r="CB82" s="12">
        <f t="shared" si="293"/>
        <v>0</v>
      </c>
      <c r="CC82" s="12">
        <f t="shared" si="293"/>
        <v>0</v>
      </c>
      <c r="CD82" s="12">
        <f t="shared" si="293"/>
        <v>0</v>
      </c>
      <c r="CE82" s="163">
        <f t="shared" si="293"/>
        <v>0</v>
      </c>
      <c r="CF82" s="61">
        <f t="shared" si="293"/>
        <v>0</v>
      </c>
      <c r="CG82" s="61">
        <f t="shared" si="293"/>
        <v>0</v>
      </c>
      <c r="CH82" s="28">
        <f t="shared" si="293"/>
        <v>0</v>
      </c>
      <c r="CI82" s="28">
        <f t="shared" si="293"/>
        <v>0</v>
      </c>
      <c r="CJ82" s="28">
        <f t="shared" si="293"/>
        <v>2</v>
      </c>
      <c r="CK82" s="28">
        <f t="shared" si="293"/>
        <v>34336.259999999995</v>
      </c>
      <c r="CL82" s="28">
        <f t="shared" si="293"/>
        <v>2</v>
      </c>
      <c r="CM82" s="28">
        <f t="shared" si="293"/>
        <v>57002.679999999993</v>
      </c>
      <c r="CN82" s="28">
        <f t="shared" si="293"/>
        <v>20</v>
      </c>
      <c r="CO82" s="28">
        <f t="shared" si="293"/>
        <v>611544.5</v>
      </c>
      <c r="CP82" s="28">
        <f t="shared" si="293"/>
        <v>320</v>
      </c>
      <c r="CQ82" s="28">
        <f t="shared" si="293"/>
        <v>6848503.311999999</v>
      </c>
      <c r="CR82" s="28">
        <f t="shared" si="293"/>
        <v>762</v>
      </c>
      <c r="CS82" s="28">
        <f t="shared" si="293"/>
        <v>16754270.665999999</v>
      </c>
      <c r="CT82" s="28">
        <f t="shared" si="293"/>
        <v>3</v>
      </c>
      <c r="CU82" s="28">
        <f t="shared" si="293"/>
        <v>136190.88</v>
      </c>
      <c r="CV82" s="28">
        <f t="shared" si="293"/>
        <v>353</v>
      </c>
      <c r="CW82" s="28">
        <f t="shared" si="293"/>
        <v>6487302.5279999999</v>
      </c>
      <c r="CX82" s="28">
        <f t="shared" si="293"/>
        <v>0</v>
      </c>
      <c r="CY82" s="28">
        <f t="shared" si="293"/>
        <v>0</v>
      </c>
      <c r="CZ82" s="28">
        <f t="shared" si="293"/>
        <v>0</v>
      </c>
      <c r="DA82" s="28">
        <f t="shared" si="293"/>
        <v>0</v>
      </c>
      <c r="DB82" s="28">
        <f t="shared" si="293"/>
        <v>420</v>
      </c>
      <c r="DC82" s="28">
        <f t="shared" si="293"/>
        <v>9874992.9600000009</v>
      </c>
      <c r="DD82" s="28">
        <f t="shared" si="293"/>
        <v>90</v>
      </c>
      <c r="DE82" s="28">
        <f t="shared" si="293"/>
        <v>4049716.608</v>
      </c>
      <c r="DF82" s="28">
        <f t="shared" si="293"/>
        <v>300</v>
      </c>
      <c r="DG82" s="28">
        <f t="shared" si="293"/>
        <v>6757933.811999999</v>
      </c>
      <c r="DH82" s="28">
        <v>102</v>
      </c>
      <c r="DI82" s="28">
        <f t="shared" si="293"/>
        <v>3385742.1</v>
      </c>
      <c r="DJ82" s="28">
        <f t="shared" si="293"/>
        <v>281</v>
      </c>
      <c r="DK82" s="28">
        <f t="shared" si="293"/>
        <v>10264434.024</v>
      </c>
      <c r="DL82" s="28">
        <f t="shared" si="293"/>
        <v>16571</v>
      </c>
      <c r="DM82" s="28">
        <f t="shared" si="293"/>
        <v>434271884.24600005</v>
      </c>
    </row>
    <row r="83" spans="1:117" ht="15.75" customHeight="1" x14ac:dyDescent="0.25">
      <c r="A83" s="123"/>
      <c r="B83" s="81">
        <v>56</v>
      </c>
      <c r="C83" s="13" t="s">
        <v>202</v>
      </c>
      <c r="D83" s="14">
        <v>22900</v>
      </c>
      <c r="E83" s="23">
        <v>0.57999999999999996</v>
      </c>
      <c r="F83" s="23"/>
      <c r="G83" s="16">
        <v>1</v>
      </c>
      <c r="H83" s="14">
        <v>1.4</v>
      </c>
      <c r="I83" s="14">
        <v>1.68</v>
      </c>
      <c r="J83" s="14">
        <v>2.23</v>
      </c>
      <c r="K83" s="17">
        <v>2.57</v>
      </c>
      <c r="L83" s="20"/>
      <c r="M83" s="19">
        <f t="shared" ref="M83:M145" si="294">(L83*$D83*$E83*$G83*$H83*$M$14)</f>
        <v>0</v>
      </c>
      <c r="N83" s="20"/>
      <c r="O83" s="20">
        <f t="shared" ref="O83:O88" si="295">(N83*$D83*$E83*$G83*$H83*$O$14)</f>
        <v>0</v>
      </c>
      <c r="P83" s="20"/>
      <c r="Q83" s="19">
        <f t="shared" ref="Q83:Q88" si="296">(P83*$D83*$E83*$G83*$H83*$Q$14)</f>
        <v>0</v>
      </c>
      <c r="R83" s="20"/>
      <c r="S83" s="19">
        <f t="shared" ref="S83:S88" si="297">(R83/12*7*$D83*$E83*$G83*$H83*$S$14)+(R83/12*5*$D83*$E83*$G83*$H83*$S$15)</f>
        <v>0</v>
      </c>
      <c r="T83" s="20">
        <v>0</v>
      </c>
      <c r="U83" s="19">
        <f t="shared" ref="U83:U88" si="298">(T83*$D83*$E83*$G83*$H83*$U$14)</f>
        <v>0</v>
      </c>
      <c r="V83" s="20">
        <v>0</v>
      </c>
      <c r="W83" s="19">
        <f t="shared" ref="W83:W88" si="299">(V83*$D83*$E83*$G83*$H83*$W$14)</f>
        <v>0</v>
      </c>
      <c r="X83" s="20"/>
      <c r="Y83" s="19">
        <f t="shared" ref="Y83:Y88" si="300">(X83*$D83*$E83*$G83*$H83*$Y$14)</f>
        <v>0</v>
      </c>
      <c r="Z83" s="20">
        <v>0</v>
      </c>
      <c r="AA83" s="19">
        <f t="shared" ref="AA83:AA88" si="301">(Z83*$D83*$E83*$G83*$H83*$AA$14)</f>
        <v>0</v>
      </c>
      <c r="AB83" s="20"/>
      <c r="AC83" s="19">
        <f t="shared" ref="AC83:AC88" si="302">(AB83*$D83*$E83*$G83*$H83*$AC$14)</f>
        <v>0</v>
      </c>
      <c r="AD83" s="20">
        <v>0</v>
      </c>
      <c r="AE83" s="19">
        <f t="shared" ref="AE83:AE88" si="303">(AD83*$D83*$E83*$G83*$H83*$AE$14)</f>
        <v>0</v>
      </c>
      <c r="AF83" s="77"/>
      <c r="AG83" s="19">
        <f t="shared" ref="AG83:AG88" si="304">(AF83*$D83*$E83*$G83*$H83*$AG$14)</f>
        <v>0</v>
      </c>
      <c r="AH83" s="20">
        <v>640</v>
      </c>
      <c r="AI83" s="19">
        <f t="shared" ref="AI83:AI88" si="305">(AH83*$D83*$E83*$G83*$H83*$AI$14)</f>
        <v>13090739.200000001</v>
      </c>
      <c r="AJ83" s="24">
        <v>0</v>
      </c>
      <c r="AK83" s="19">
        <f t="shared" ref="AK83:AK88" si="306">(AJ83*$D83*$E83*$G83*$I83*$AK$14)</f>
        <v>0</v>
      </c>
      <c r="AL83" s="20">
        <v>0</v>
      </c>
      <c r="AM83" s="19">
        <f t="shared" ref="AM83:AM88" si="307">(AL83*$D83*$E83*$G83*$I83*$AM$14)</f>
        <v>0</v>
      </c>
      <c r="AN83" s="20"/>
      <c r="AO83" s="19">
        <f t="shared" ref="AO83:AO88" si="308">(AN83*$D83*$E83*$G83*$H83*$AO$14)</f>
        <v>0</v>
      </c>
      <c r="AP83" s="20">
        <v>0</v>
      </c>
      <c r="AQ83" s="20">
        <f t="shared" ref="AQ83:AQ88" si="309">(AP83*$D83*$E83*$G83*$H83*$AQ$14)</f>
        <v>0</v>
      </c>
      <c r="AR83" s="20">
        <v>0</v>
      </c>
      <c r="AS83" s="20">
        <f t="shared" ref="AS83:AS88" si="310">(AR83*$D83*$E83*$G83*$H83*$AS$14)</f>
        <v>0</v>
      </c>
      <c r="AT83" s="20">
        <v>0</v>
      </c>
      <c r="AU83" s="19">
        <f t="shared" ref="AU83:AU88" si="311">(AT83*$D83*$E83*$G83*$H83*$AU$14)</f>
        <v>0</v>
      </c>
      <c r="AV83" s="20">
        <v>0</v>
      </c>
      <c r="AW83" s="19">
        <f t="shared" ref="AW83:AW88" si="312">(AV83*$D83*$E83*$G83*$H83*$AW$14)</f>
        <v>0</v>
      </c>
      <c r="AX83" s="20">
        <v>0</v>
      </c>
      <c r="AY83" s="19">
        <f t="shared" ref="AY83:AY88" si="313">(AX83*$D83*$E83*$G83*$H83*$AY$14)</f>
        <v>0</v>
      </c>
      <c r="AZ83" s="20">
        <v>30</v>
      </c>
      <c r="BA83" s="19">
        <f t="shared" ref="BA83:BA88" si="314">(AZ83*$D83*$E83*$G83*$H83*$BA$14)</f>
        <v>613628.4</v>
      </c>
      <c r="BB83" s="20"/>
      <c r="BC83" s="19">
        <f t="shared" ref="BC83:BC88" si="315">(BB83*$D83*$E83*$G83*$H83*$BC$14)</f>
        <v>0</v>
      </c>
      <c r="BD83" s="20">
        <v>471</v>
      </c>
      <c r="BE83" s="19">
        <f t="shared" ref="BE83:BE88" si="316">(BD83*$D83*$E83*$G83*$I83*$BE$14)</f>
        <v>10509780.959999999</v>
      </c>
      <c r="BF83" s="20">
        <v>0</v>
      </c>
      <c r="BG83" s="19">
        <f t="shared" ref="BG83:BG88" si="317">(BF83*$D83*$E83*$G83*$I83*$BG$14)</f>
        <v>0</v>
      </c>
      <c r="BH83" s="20"/>
      <c r="BI83" s="19">
        <f t="shared" ref="BI83:BI88" si="318">(BH83*$D83*$E83*$G83*$I83*$BI$14)</f>
        <v>0</v>
      </c>
      <c r="BJ83" s="20">
        <v>0</v>
      </c>
      <c r="BK83" s="19">
        <f t="shared" ref="BK83:BK88" si="319">(BJ83*$D83*$E83*$G83*$I83*$BK$14)</f>
        <v>0</v>
      </c>
      <c r="BL83" s="20">
        <v>79</v>
      </c>
      <c r="BM83" s="19">
        <f t="shared" ref="BM83:BM88" si="320">(BL83*$D83*$E83*$G83*$I83*$BM$14)</f>
        <v>1939065.7440000002</v>
      </c>
      <c r="BN83" s="20"/>
      <c r="BO83" s="19">
        <f t="shared" ref="BO83:BO88" si="321">(BN83*$D83*$E83*$G83*$I83*$BO$14)</f>
        <v>0</v>
      </c>
      <c r="BP83" s="20">
        <v>20</v>
      </c>
      <c r="BQ83" s="19">
        <f t="shared" ref="BQ83:BQ88" si="322">(BP83*$D83*$E83*$G83*$I83*$BQ$14)</f>
        <v>557844</v>
      </c>
      <c r="BR83" s="20"/>
      <c r="BS83" s="19">
        <f t="shared" ref="BS83:BS88" si="323">(BR83*$D83*$E83*$G83*$I83*$BS$14)</f>
        <v>0</v>
      </c>
      <c r="BT83" s="20">
        <v>60</v>
      </c>
      <c r="BU83" s="19">
        <f t="shared" ref="BU83:BU88" si="324">(BT83*$D83*$E83*$G83*$I83*$BU$14)</f>
        <v>1673531.9999999998</v>
      </c>
      <c r="BV83" s="20">
        <v>70</v>
      </c>
      <c r="BW83" s="19">
        <f t="shared" ref="BW83:BW88" si="325">(BV83*$D83*$E83*$G83*$I83*$BW$14)</f>
        <v>1561963.1999999997</v>
      </c>
      <c r="BX83" s="20">
        <v>28</v>
      </c>
      <c r="BY83" s="19">
        <f t="shared" ref="BY83:BY88" si="326">(BX83*$D83*$E83*$G83*$I83*$BY$14)</f>
        <v>624785.28</v>
      </c>
      <c r="BZ83" s="20">
        <v>0</v>
      </c>
      <c r="CA83" s="19">
        <f t="shared" ref="CA83:CA88" si="327">(BZ83*$D83*$E83*$G83*$H83*$CA$14)</f>
        <v>0</v>
      </c>
      <c r="CB83" s="20">
        <v>0</v>
      </c>
      <c r="CC83" s="19">
        <f t="shared" ref="CC83:CC88" si="328">(CB83*$D83*$E83*$G83*$H83*$CC$14)</f>
        <v>0</v>
      </c>
      <c r="CD83" s="20">
        <v>0</v>
      </c>
      <c r="CE83" s="21">
        <f t="shared" ref="CE83:CE88" si="329">(CD83*$D83*$E83*$G83*$H83*$CE$14)</f>
        <v>0</v>
      </c>
      <c r="CF83" s="20"/>
      <c r="CG83" s="20">
        <f t="shared" ref="CG83:CG88" si="330">(CF83*$D83*$E83*$G83*$H83*$CG$14)</f>
        <v>0</v>
      </c>
      <c r="CH83" s="20"/>
      <c r="CI83" s="19">
        <f t="shared" ref="CI83:CI88" si="331">(CH83*$D83*$E83*$G83*$I83*$CI$14)</f>
        <v>0</v>
      </c>
      <c r="CJ83" s="20">
        <v>0</v>
      </c>
      <c r="CK83" s="19">
        <f t="shared" ref="CK83:CK88" si="332">(CJ83*$D83*$E83*$G83*$H83*$CK$14)</f>
        <v>0</v>
      </c>
      <c r="CL83" s="20"/>
      <c r="CM83" s="19">
        <f t="shared" ref="CM83:CM88" si="333">(CL83*$D83*$E83*$G83*$H83*$CM$14)</f>
        <v>0</v>
      </c>
      <c r="CN83" s="20"/>
      <c r="CO83" s="19">
        <f t="shared" ref="CO83:CO88" si="334">(CN83*$D83*$E83*$G83*$H83*$CO$14)</f>
        <v>0</v>
      </c>
      <c r="CP83" s="20">
        <v>35</v>
      </c>
      <c r="CQ83" s="19">
        <f t="shared" ref="CQ83:CQ88" si="335">(CP83*$D83*$E83*$G83*$H83*$CQ$14)</f>
        <v>735424.33999999985</v>
      </c>
      <c r="CR83" s="20">
        <v>50</v>
      </c>
      <c r="CS83" s="19">
        <f t="shared" ref="CS83:CS88" si="336">(CR83*$D83*$E83*$G83*$H83*$CS$14)</f>
        <v>1050606.1999999997</v>
      </c>
      <c r="CT83" s="20">
        <v>0</v>
      </c>
      <c r="CU83" s="19">
        <f t="shared" ref="CU83:CU88" si="337">(CT83*$D83*$E83*$G83*$I83*$CU$14)</f>
        <v>0</v>
      </c>
      <c r="CV83" s="24">
        <v>0</v>
      </c>
      <c r="CW83" s="19">
        <f t="shared" ref="CW83:CW88" si="338">(CV83*$D83*$E83*$G83*$I83*$CW$14)</f>
        <v>0</v>
      </c>
      <c r="CX83" s="20"/>
      <c r="CY83" s="19">
        <f t="shared" ref="CY83:CY88" si="339">(CX83*$D83*$E83*$G83*$H83*$CY$14)</f>
        <v>0</v>
      </c>
      <c r="CZ83" s="20">
        <v>0</v>
      </c>
      <c r="DA83" s="19">
        <f t="shared" ref="DA83:DA88" si="340">(CZ83*$D83*$E83*$G83*$I83*$DA$14)</f>
        <v>0</v>
      </c>
      <c r="DB83" s="20">
        <v>70</v>
      </c>
      <c r="DC83" s="19">
        <f t="shared" ref="DC83:DC88" si="341">(DB83*$D83*$E83*$G83*$I83*$DC$14)</f>
        <v>1561963.1999999997</v>
      </c>
      <c r="DD83" s="20"/>
      <c r="DE83" s="19">
        <f t="shared" ref="DE83:DE88" si="342">(DD83*$D83*$E83*$G83*$I83*$DE$14)</f>
        <v>0</v>
      </c>
      <c r="DF83" s="20">
        <v>5</v>
      </c>
      <c r="DG83" s="19">
        <f t="shared" ref="DG83:DG88" si="343">(DF83*$D83*$E83*$G83*$I83*$DG$14)</f>
        <v>126072.74399999999</v>
      </c>
      <c r="DH83" s="20"/>
      <c r="DI83" s="19">
        <f t="shared" ref="DI83:DI88" si="344">(DH83*$D83*$E83*$G83*$J83*$DI$14)</f>
        <v>0</v>
      </c>
      <c r="DJ83" s="20">
        <v>8</v>
      </c>
      <c r="DK83" s="19">
        <f t="shared" ref="DK83:DK88" si="345">(DJ83*$D83*$E83*$G83*$K83*$DK$14)</f>
        <v>327693.5039999999</v>
      </c>
      <c r="DL83" s="19">
        <f t="shared" ref="DL83:DM95" si="346">SUM(L83,N83,P83,R83,T83,V83,X83,Z83,AB83,AD83,AF83,AH83,AJ83,AN83,AP83,CD83,AR83,AT83,AV83,AX83,AZ83,CH83,BB83,BD83,BF83,BJ83,AL83,BL83,BN83,BP83,BR83,BT83,BV83,BX83,BZ83,CB83,CF83,CJ83,CL83,CN83,CP83,CR83,CT83,CV83,BH83,CX83,CZ83,DB83,DD83,DF83,DH83,DJ83)</f>
        <v>1566</v>
      </c>
      <c r="DM83" s="19">
        <f t="shared" si="346"/>
        <v>34373098.772000007</v>
      </c>
    </row>
    <row r="84" spans="1:117" ht="15.75" customHeight="1" x14ac:dyDescent="0.25">
      <c r="A84" s="123"/>
      <c r="B84" s="81">
        <v>57</v>
      </c>
      <c r="C84" s="13" t="s">
        <v>203</v>
      </c>
      <c r="D84" s="14">
        <v>22900</v>
      </c>
      <c r="E84" s="23">
        <v>0.62</v>
      </c>
      <c r="F84" s="23"/>
      <c r="G84" s="16">
        <v>1</v>
      </c>
      <c r="H84" s="14">
        <v>1.4</v>
      </c>
      <c r="I84" s="14">
        <v>1.68</v>
      </c>
      <c r="J84" s="14">
        <v>2.23</v>
      </c>
      <c r="K84" s="17">
        <v>2.57</v>
      </c>
      <c r="L84" s="20"/>
      <c r="M84" s="19">
        <f t="shared" si="294"/>
        <v>0</v>
      </c>
      <c r="N84" s="20"/>
      <c r="O84" s="20">
        <f t="shared" si="295"/>
        <v>0</v>
      </c>
      <c r="P84" s="20">
        <v>1856</v>
      </c>
      <c r="Q84" s="19">
        <f t="shared" si="296"/>
        <v>40581291.519999996</v>
      </c>
      <c r="R84" s="20"/>
      <c r="S84" s="19">
        <f t="shared" si="297"/>
        <v>0</v>
      </c>
      <c r="T84" s="20"/>
      <c r="U84" s="19">
        <f t="shared" si="298"/>
        <v>0</v>
      </c>
      <c r="V84" s="20"/>
      <c r="W84" s="19">
        <f t="shared" si="299"/>
        <v>0</v>
      </c>
      <c r="X84" s="20"/>
      <c r="Y84" s="19">
        <f t="shared" si="300"/>
        <v>0</v>
      </c>
      <c r="Z84" s="20"/>
      <c r="AA84" s="19">
        <f t="shared" si="301"/>
        <v>0</v>
      </c>
      <c r="AB84" s="20"/>
      <c r="AC84" s="19">
        <f t="shared" si="302"/>
        <v>0</v>
      </c>
      <c r="AD84" s="20"/>
      <c r="AE84" s="19">
        <f t="shared" si="303"/>
        <v>0</v>
      </c>
      <c r="AF84" s="77"/>
      <c r="AG84" s="19">
        <f t="shared" si="304"/>
        <v>0</v>
      </c>
      <c r="AH84" s="20">
        <v>52</v>
      </c>
      <c r="AI84" s="19">
        <f t="shared" si="305"/>
        <v>1136975.8400000001</v>
      </c>
      <c r="AJ84" s="24">
        <v>0</v>
      </c>
      <c r="AK84" s="19">
        <f t="shared" si="306"/>
        <v>0</v>
      </c>
      <c r="AL84" s="20"/>
      <c r="AM84" s="19">
        <f t="shared" si="307"/>
        <v>0</v>
      </c>
      <c r="AN84" s="20"/>
      <c r="AO84" s="19">
        <f t="shared" si="308"/>
        <v>0</v>
      </c>
      <c r="AP84" s="20"/>
      <c r="AQ84" s="20">
        <f t="shared" si="309"/>
        <v>0</v>
      </c>
      <c r="AR84" s="20"/>
      <c r="AS84" s="20">
        <f t="shared" si="310"/>
        <v>0</v>
      </c>
      <c r="AT84" s="20"/>
      <c r="AU84" s="19">
        <f t="shared" si="311"/>
        <v>0</v>
      </c>
      <c r="AV84" s="20"/>
      <c r="AW84" s="19">
        <f t="shared" si="312"/>
        <v>0</v>
      </c>
      <c r="AX84" s="20"/>
      <c r="AY84" s="19">
        <f t="shared" si="313"/>
        <v>0</v>
      </c>
      <c r="AZ84" s="20">
        <v>137</v>
      </c>
      <c r="BA84" s="19">
        <f t="shared" si="314"/>
        <v>2995494.04</v>
      </c>
      <c r="BB84" s="20"/>
      <c r="BC84" s="19">
        <f t="shared" si="315"/>
        <v>0</v>
      </c>
      <c r="BD84" s="20">
        <v>1200</v>
      </c>
      <c r="BE84" s="19">
        <f t="shared" si="316"/>
        <v>28623168</v>
      </c>
      <c r="BF84" s="20"/>
      <c r="BG84" s="19">
        <f t="shared" si="317"/>
        <v>0</v>
      </c>
      <c r="BH84" s="20"/>
      <c r="BI84" s="19">
        <f t="shared" si="318"/>
        <v>0</v>
      </c>
      <c r="BJ84" s="20"/>
      <c r="BK84" s="19">
        <f t="shared" si="319"/>
        <v>0</v>
      </c>
      <c r="BL84" s="20">
        <v>230</v>
      </c>
      <c r="BM84" s="19">
        <f t="shared" si="320"/>
        <v>6034717.9200000009</v>
      </c>
      <c r="BN84" s="20">
        <v>1</v>
      </c>
      <c r="BO84" s="19">
        <f t="shared" si="321"/>
        <v>23852.639999999999</v>
      </c>
      <c r="BP84" s="20">
        <v>37</v>
      </c>
      <c r="BQ84" s="19">
        <f t="shared" si="322"/>
        <v>1103184.5999999999</v>
      </c>
      <c r="BR84" s="20"/>
      <c r="BS84" s="19">
        <f t="shared" si="323"/>
        <v>0</v>
      </c>
      <c r="BT84" s="20">
        <v>130</v>
      </c>
      <c r="BU84" s="19">
        <f t="shared" si="324"/>
        <v>3876053.9999999995</v>
      </c>
      <c r="BV84" s="20">
        <v>130</v>
      </c>
      <c r="BW84" s="19">
        <f t="shared" si="325"/>
        <v>3100843.1999999997</v>
      </c>
      <c r="BX84" s="20">
        <v>88</v>
      </c>
      <c r="BY84" s="19">
        <f t="shared" si="326"/>
        <v>2099032.3199999998</v>
      </c>
      <c r="BZ84" s="20"/>
      <c r="CA84" s="19">
        <f t="shared" si="327"/>
        <v>0</v>
      </c>
      <c r="CB84" s="20"/>
      <c r="CC84" s="19">
        <f t="shared" si="328"/>
        <v>0</v>
      </c>
      <c r="CD84" s="20"/>
      <c r="CE84" s="21">
        <f t="shared" si="329"/>
        <v>0</v>
      </c>
      <c r="CF84" s="20"/>
      <c r="CG84" s="20">
        <f t="shared" si="330"/>
        <v>0</v>
      </c>
      <c r="CH84" s="20"/>
      <c r="CI84" s="19">
        <f t="shared" si="331"/>
        <v>0</v>
      </c>
      <c r="CJ84" s="20"/>
      <c r="CK84" s="19">
        <f t="shared" si="332"/>
        <v>0</v>
      </c>
      <c r="CL84" s="20"/>
      <c r="CM84" s="19">
        <f t="shared" si="333"/>
        <v>0</v>
      </c>
      <c r="CN84" s="20"/>
      <c r="CO84" s="19">
        <f t="shared" si="334"/>
        <v>0</v>
      </c>
      <c r="CP84" s="20">
        <v>111</v>
      </c>
      <c r="CQ84" s="19">
        <f t="shared" si="335"/>
        <v>2493197.1959999995</v>
      </c>
      <c r="CR84" s="20">
        <v>213</v>
      </c>
      <c r="CS84" s="19">
        <f t="shared" si="336"/>
        <v>4784243.2679999992</v>
      </c>
      <c r="CT84" s="20"/>
      <c r="CU84" s="19">
        <f t="shared" si="337"/>
        <v>0</v>
      </c>
      <c r="CV84" s="24">
        <v>0</v>
      </c>
      <c r="CW84" s="19">
        <f t="shared" si="338"/>
        <v>0</v>
      </c>
      <c r="CX84" s="20"/>
      <c r="CY84" s="19">
        <f t="shared" si="339"/>
        <v>0</v>
      </c>
      <c r="CZ84" s="20"/>
      <c r="DA84" s="19">
        <f t="shared" si="340"/>
        <v>0</v>
      </c>
      <c r="DB84" s="20">
        <v>180</v>
      </c>
      <c r="DC84" s="19">
        <f t="shared" si="341"/>
        <v>4293475.2</v>
      </c>
      <c r="DD84" s="20"/>
      <c r="DE84" s="19">
        <f t="shared" si="342"/>
        <v>0</v>
      </c>
      <c r="DF84" s="20">
        <v>1</v>
      </c>
      <c r="DG84" s="19">
        <f t="shared" si="343"/>
        <v>26953.483199999995</v>
      </c>
      <c r="DH84" s="20"/>
      <c r="DI84" s="19">
        <f t="shared" si="344"/>
        <v>0</v>
      </c>
      <c r="DJ84" s="20">
        <v>14</v>
      </c>
      <c r="DK84" s="19">
        <f t="shared" si="345"/>
        <v>613012.848</v>
      </c>
      <c r="DL84" s="19">
        <f t="shared" si="346"/>
        <v>4380</v>
      </c>
      <c r="DM84" s="19">
        <f t="shared" si="346"/>
        <v>101785496.07520001</v>
      </c>
    </row>
    <row r="85" spans="1:117" ht="15.75" customHeight="1" x14ac:dyDescent="0.25">
      <c r="A85" s="123"/>
      <c r="B85" s="81">
        <v>58</v>
      </c>
      <c r="C85" s="13" t="s">
        <v>204</v>
      </c>
      <c r="D85" s="14">
        <v>22900</v>
      </c>
      <c r="E85" s="23">
        <v>1.4</v>
      </c>
      <c r="F85" s="23"/>
      <c r="G85" s="16">
        <v>1</v>
      </c>
      <c r="H85" s="14">
        <v>1.4</v>
      </c>
      <c r="I85" s="14">
        <v>1.68</v>
      </c>
      <c r="J85" s="14">
        <v>2.23</v>
      </c>
      <c r="K85" s="17">
        <v>2.57</v>
      </c>
      <c r="L85" s="20"/>
      <c r="M85" s="19">
        <f t="shared" si="294"/>
        <v>0</v>
      </c>
      <c r="N85" s="20"/>
      <c r="O85" s="20">
        <f t="shared" si="295"/>
        <v>0</v>
      </c>
      <c r="P85" s="20">
        <v>5</v>
      </c>
      <c r="Q85" s="19">
        <f t="shared" si="296"/>
        <v>246862.00000000003</v>
      </c>
      <c r="R85" s="20"/>
      <c r="S85" s="19">
        <f t="shared" si="297"/>
        <v>0</v>
      </c>
      <c r="T85" s="20">
        <v>0</v>
      </c>
      <c r="U85" s="19">
        <f t="shared" si="298"/>
        <v>0</v>
      </c>
      <c r="V85" s="20">
        <v>0</v>
      </c>
      <c r="W85" s="19">
        <f t="shared" si="299"/>
        <v>0</v>
      </c>
      <c r="X85" s="20"/>
      <c r="Y85" s="19">
        <f t="shared" si="300"/>
        <v>0</v>
      </c>
      <c r="Z85" s="20">
        <v>0</v>
      </c>
      <c r="AA85" s="19">
        <f t="shared" si="301"/>
        <v>0</v>
      </c>
      <c r="AB85" s="20"/>
      <c r="AC85" s="19">
        <f t="shared" si="302"/>
        <v>0</v>
      </c>
      <c r="AD85" s="20">
        <v>0</v>
      </c>
      <c r="AE85" s="19">
        <f t="shared" si="303"/>
        <v>0</v>
      </c>
      <c r="AF85" s="77"/>
      <c r="AG85" s="19">
        <f t="shared" si="304"/>
        <v>0</v>
      </c>
      <c r="AH85" s="20">
        <v>30</v>
      </c>
      <c r="AI85" s="19">
        <f t="shared" si="305"/>
        <v>1481171.9999999998</v>
      </c>
      <c r="AJ85" s="24">
        <v>0</v>
      </c>
      <c r="AK85" s="19">
        <f t="shared" si="306"/>
        <v>0</v>
      </c>
      <c r="AL85" s="20"/>
      <c r="AM85" s="19">
        <f t="shared" si="307"/>
        <v>0</v>
      </c>
      <c r="AN85" s="20"/>
      <c r="AO85" s="19">
        <f t="shared" si="308"/>
        <v>0</v>
      </c>
      <c r="AP85" s="20">
        <v>0</v>
      </c>
      <c r="AQ85" s="20">
        <f t="shared" si="309"/>
        <v>0</v>
      </c>
      <c r="AR85" s="20">
        <v>0</v>
      </c>
      <c r="AS85" s="20">
        <f t="shared" si="310"/>
        <v>0</v>
      </c>
      <c r="AT85" s="20">
        <v>0</v>
      </c>
      <c r="AU85" s="19">
        <f t="shared" si="311"/>
        <v>0</v>
      </c>
      <c r="AV85" s="20">
        <v>0</v>
      </c>
      <c r="AW85" s="19">
        <f t="shared" si="312"/>
        <v>0</v>
      </c>
      <c r="AX85" s="20">
        <v>0</v>
      </c>
      <c r="AY85" s="19">
        <f t="shared" si="313"/>
        <v>0</v>
      </c>
      <c r="AZ85" s="20"/>
      <c r="BA85" s="19">
        <f t="shared" si="314"/>
        <v>0</v>
      </c>
      <c r="BB85" s="20"/>
      <c r="BC85" s="19">
        <f t="shared" si="315"/>
        <v>0</v>
      </c>
      <c r="BD85" s="20">
        <v>10</v>
      </c>
      <c r="BE85" s="19">
        <f t="shared" si="316"/>
        <v>538608</v>
      </c>
      <c r="BF85" s="20">
        <v>0</v>
      </c>
      <c r="BG85" s="19">
        <f t="shared" si="317"/>
        <v>0</v>
      </c>
      <c r="BH85" s="20"/>
      <c r="BI85" s="19">
        <f t="shared" si="318"/>
        <v>0</v>
      </c>
      <c r="BJ85" s="20">
        <v>0</v>
      </c>
      <c r="BK85" s="19">
        <f t="shared" si="319"/>
        <v>0</v>
      </c>
      <c r="BL85" s="20">
        <v>8</v>
      </c>
      <c r="BM85" s="19">
        <f t="shared" si="320"/>
        <v>473975.03999999992</v>
      </c>
      <c r="BN85" s="20"/>
      <c r="BO85" s="19">
        <f t="shared" si="321"/>
        <v>0</v>
      </c>
      <c r="BP85" s="20"/>
      <c r="BQ85" s="19">
        <f t="shared" si="322"/>
        <v>0</v>
      </c>
      <c r="BR85" s="20"/>
      <c r="BS85" s="19">
        <f t="shared" si="323"/>
        <v>0</v>
      </c>
      <c r="BT85" s="20">
        <v>1</v>
      </c>
      <c r="BU85" s="19">
        <f t="shared" si="324"/>
        <v>67325.999999999985</v>
      </c>
      <c r="BV85" s="20">
        <v>1</v>
      </c>
      <c r="BW85" s="19">
        <f t="shared" si="325"/>
        <v>53860.799999999988</v>
      </c>
      <c r="BX85" s="20"/>
      <c r="BY85" s="19">
        <f t="shared" si="326"/>
        <v>0</v>
      </c>
      <c r="BZ85" s="20">
        <v>0</v>
      </c>
      <c r="CA85" s="19">
        <f t="shared" si="327"/>
        <v>0</v>
      </c>
      <c r="CB85" s="20">
        <v>0</v>
      </c>
      <c r="CC85" s="19">
        <f t="shared" si="328"/>
        <v>0</v>
      </c>
      <c r="CD85" s="20">
        <v>0</v>
      </c>
      <c r="CE85" s="21">
        <f t="shared" si="329"/>
        <v>0</v>
      </c>
      <c r="CF85" s="20"/>
      <c r="CG85" s="20">
        <f t="shared" si="330"/>
        <v>0</v>
      </c>
      <c r="CH85" s="20"/>
      <c r="CI85" s="19">
        <f t="shared" si="331"/>
        <v>0</v>
      </c>
      <c r="CJ85" s="20"/>
      <c r="CK85" s="19">
        <f t="shared" si="332"/>
        <v>0</v>
      </c>
      <c r="CL85" s="20"/>
      <c r="CM85" s="19">
        <f t="shared" si="333"/>
        <v>0</v>
      </c>
      <c r="CN85" s="20"/>
      <c r="CO85" s="19">
        <f t="shared" si="334"/>
        <v>0</v>
      </c>
      <c r="CP85" s="20"/>
      <c r="CQ85" s="19">
        <f t="shared" si="335"/>
        <v>0</v>
      </c>
      <c r="CR85" s="20"/>
      <c r="CS85" s="19">
        <f t="shared" si="336"/>
        <v>0</v>
      </c>
      <c r="CT85" s="20">
        <v>0</v>
      </c>
      <c r="CU85" s="19">
        <f t="shared" si="337"/>
        <v>0</v>
      </c>
      <c r="CV85" s="24">
        <v>0</v>
      </c>
      <c r="CW85" s="19">
        <f t="shared" si="338"/>
        <v>0</v>
      </c>
      <c r="CX85" s="20"/>
      <c r="CY85" s="19">
        <f t="shared" si="339"/>
        <v>0</v>
      </c>
      <c r="CZ85" s="20">
        <v>0</v>
      </c>
      <c r="DA85" s="19">
        <f t="shared" si="340"/>
        <v>0</v>
      </c>
      <c r="DB85" s="20">
        <v>4</v>
      </c>
      <c r="DC85" s="19">
        <f t="shared" si="341"/>
        <v>215443.19999999995</v>
      </c>
      <c r="DD85" s="20"/>
      <c r="DE85" s="19">
        <f t="shared" si="342"/>
        <v>0</v>
      </c>
      <c r="DF85" s="20">
        <v>3</v>
      </c>
      <c r="DG85" s="19">
        <f t="shared" si="343"/>
        <v>182588.11199999996</v>
      </c>
      <c r="DH85" s="20"/>
      <c r="DI85" s="19">
        <f t="shared" si="344"/>
        <v>0</v>
      </c>
      <c r="DJ85" s="20"/>
      <c r="DK85" s="19">
        <f t="shared" si="345"/>
        <v>0</v>
      </c>
      <c r="DL85" s="19">
        <f t="shared" si="346"/>
        <v>62</v>
      </c>
      <c r="DM85" s="19">
        <f t="shared" si="346"/>
        <v>3259835.1519999998</v>
      </c>
    </row>
    <row r="86" spans="1:117" ht="15.75" customHeight="1" x14ac:dyDescent="0.25">
      <c r="A86" s="123"/>
      <c r="B86" s="81">
        <v>59</v>
      </c>
      <c r="C86" s="13" t="s">
        <v>205</v>
      </c>
      <c r="D86" s="14">
        <v>22900</v>
      </c>
      <c r="E86" s="23">
        <v>1.27</v>
      </c>
      <c r="F86" s="23"/>
      <c r="G86" s="16">
        <v>1</v>
      </c>
      <c r="H86" s="14">
        <v>1.4</v>
      </c>
      <c r="I86" s="14">
        <v>1.68</v>
      </c>
      <c r="J86" s="14">
        <v>2.23</v>
      </c>
      <c r="K86" s="17">
        <v>2.57</v>
      </c>
      <c r="L86" s="20">
        <v>14</v>
      </c>
      <c r="M86" s="19">
        <f t="shared" si="294"/>
        <v>627029.48</v>
      </c>
      <c r="N86" s="20"/>
      <c r="O86" s="20">
        <f t="shared" si="295"/>
        <v>0</v>
      </c>
      <c r="P86" s="20">
        <v>1</v>
      </c>
      <c r="Q86" s="19">
        <f t="shared" si="296"/>
        <v>44787.82</v>
      </c>
      <c r="R86" s="20"/>
      <c r="S86" s="19">
        <f t="shared" si="297"/>
        <v>0</v>
      </c>
      <c r="T86" s="20"/>
      <c r="U86" s="19">
        <f t="shared" si="298"/>
        <v>0</v>
      </c>
      <c r="V86" s="20"/>
      <c r="W86" s="19">
        <f t="shared" si="299"/>
        <v>0</v>
      </c>
      <c r="X86" s="20"/>
      <c r="Y86" s="19">
        <f t="shared" si="300"/>
        <v>0</v>
      </c>
      <c r="Z86" s="20"/>
      <c r="AA86" s="19">
        <f t="shared" si="301"/>
        <v>0</v>
      </c>
      <c r="AB86" s="20">
        <v>36</v>
      </c>
      <c r="AC86" s="19">
        <f t="shared" si="302"/>
        <v>1612361.52</v>
      </c>
      <c r="AD86" s="20"/>
      <c r="AE86" s="19">
        <f t="shared" si="303"/>
        <v>0</v>
      </c>
      <c r="AF86" s="77"/>
      <c r="AG86" s="19">
        <f t="shared" si="304"/>
        <v>0</v>
      </c>
      <c r="AH86" s="20">
        <v>33</v>
      </c>
      <c r="AI86" s="19">
        <f t="shared" si="305"/>
        <v>1477998.06</v>
      </c>
      <c r="AJ86" s="24">
        <v>0</v>
      </c>
      <c r="AK86" s="19">
        <f t="shared" si="306"/>
        <v>0</v>
      </c>
      <c r="AL86" s="20"/>
      <c r="AM86" s="19">
        <f t="shared" si="307"/>
        <v>0</v>
      </c>
      <c r="AN86" s="20"/>
      <c r="AO86" s="19">
        <f t="shared" si="308"/>
        <v>0</v>
      </c>
      <c r="AP86" s="20">
        <v>1</v>
      </c>
      <c r="AQ86" s="20">
        <f t="shared" si="309"/>
        <v>36644.58</v>
      </c>
      <c r="AR86" s="20">
        <v>18</v>
      </c>
      <c r="AS86" s="20">
        <f t="shared" si="310"/>
        <v>842825.33999999985</v>
      </c>
      <c r="AT86" s="20"/>
      <c r="AU86" s="19">
        <f t="shared" si="311"/>
        <v>0</v>
      </c>
      <c r="AV86" s="20"/>
      <c r="AW86" s="19">
        <f t="shared" si="312"/>
        <v>0</v>
      </c>
      <c r="AX86" s="20"/>
      <c r="AY86" s="19">
        <f t="shared" si="313"/>
        <v>0</v>
      </c>
      <c r="AZ86" s="20">
        <v>10</v>
      </c>
      <c r="BA86" s="19">
        <f t="shared" si="314"/>
        <v>447878.2</v>
      </c>
      <c r="BB86" s="20">
        <v>1</v>
      </c>
      <c r="BC86" s="19">
        <f t="shared" si="315"/>
        <v>44787.82</v>
      </c>
      <c r="BD86" s="20">
        <v>62</v>
      </c>
      <c r="BE86" s="19">
        <f t="shared" si="316"/>
        <v>3029285.28</v>
      </c>
      <c r="BF86" s="20">
        <v>1</v>
      </c>
      <c r="BG86" s="19">
        <f t="shared" si="317"/>
        <v>48859.439999999995</v>
      </c>
      <c r="BH86" s="20"/>
      <c r="BI86" s="19">
        <f t="shared" si="318"/>
        <v>0</v>
      </c>
      <c r="BJ86" s="20"/>
      <c r="BK86" s="19">
        <f t="shared" si="319"/>
        <v>0</v>
      </c>
      <c r="BL86" s="20">
        <v>25</v>
      </c>
      <c r="BM86" s="19">
        <f t="shared" si="320"/>
        <v>1343634.6</v>
      </c>
      <c r="BN86" s="20">
        <v>12</v>
      </c>
      <c r="BO86" s="19">
        <f t="shared" si="321"/>
        <v>586313.28</v>
      </c>
      <c r="BP86" s="20">
        <v>49</v>
      </c>
      <c r="BQ86" s="19">
        <f t="shared" si="322"/>
        <v>2992640.7</v>
      </c>
      <c r="BR86" s="20">
        <v>3</v>
      </c>
      <c r="BS86" s="19">
        <f t="shared" si="323"/>
        <v>131920.48800000001</v>
      </c>
      <c r="BT86" s="20">
        <v>5</v>
      </c>
      <c r="BU86" s="19">
        <f t="shared" si="324"/>
        <v>305371.5</v>
      </c>
      <c r="BV86" s="20">
        <v>7</v>
      </c>
      <c r="BW86" s="19">
        <f t="shared" si="325"/>
        <v>342016.08</v>
      </c>
      <c r="BX86" s="20"/>
      <c r="BY86" s="22">
        <f t="shared" si="326"/>
        <v>0</v>
      </c>
      <c r="BZ86" s="20"/>
      <c r="CA86" s="19">
        <f t="shared" si="327"/>
        <v>0</v>
      </c>
      <c r="CB86" s="20"/>
      <c r="CC86" s="19">
        <f t="shared" si="328"/>
        <v>0</v>
      </c>
      <c r="CD86" s="20"/>
      <c r="CE86" s="21">
        <f t="shared" si="329"/>
        <v>0</v>
      </c>
      <c r="CF86" s="20"/>
      <c r="CG86" s="20">
        <f t="shared" si="330"/>
        <v>0</v>
      </c>
      <c r="CH86" s="20"/>
      <c r="CI86" s="19">
        <f t="shared" si="331"/>
        <v>0</v>
      </c>
      <c r="CJ86" s="20"/>
      <c r="CK86" s="19">
        <f t="shared" si="332"/>
        <v>0</v>
      </c>
      <c r="CL86" s="20">
        <v>2</v>
      </c>
      <c r="CM86" s="19">
        <f t="shared" si="333"/>
        <v>57002.679999999993</v>
      </c>
      <c r="CN86" s="20">
        <v>19</v>
      </c>
      <c r="CO86" s="19">
        <f t="shared" si="334"/>
        <v>541525.46</v>
      </c>
      <c r="CP86" s="20">
        <v>4</v>
      </c>
      <c r="CQ86" s="19">
        <f t="shared" si="335"/>
        <v>184037.22399999996</v>
      </c>
      <c r="CR86" s="20">
        <v>12</v>
      </c>
      <c r="CS86" s="19">
        <f t="shared" si="336"/>
        <v>552111.6719999999</v>
      </c>
      <c r="CT86" s="20"/>
      <c r="CU86" s="19">
        <f t="shared" si="337"/>
        <v>0</v>
      </c>
      <c r="CV86" s="24">
        <v>19</v>
      </c>
      <c r="CW86" s="19">
        <f t="shared" si="338"/>
        <v>835496.424</v>
      </c>
      <c r="CX86" s="20"/>
      <c r="CY86" s="19">
        <f t="shared" si="339"/>
        <v>0</v>
      </c>
      <c r="CZ86" s="20"/>
      <c r="DA86" s="19">
        <f t="shared" si="340"/>
        <v>0</v>
      </c>
      <c r="DB86" s="20">
        <v>4</v>
      </c>
      <c r="DC86" s="19">
        <f t="shared" si="341"/>
        <v>195437.75999999998</v>
      </c>
      <c r="DD86" s="20"/>
      <c r="DE86" s="19">
        <f t="shared" si="342"/>
        <v>0</v>
      </c>
      <c r="DF86" s="20">
        <v>5</v>
      </c>
      <c r="DG86" s="19">
        <f t="shared" si="343"/>
        <v>276055.83599999995</v>
      </c>
      <c r="DH86" s="20">
        <v>2</v>
      </c>
      <c r="DI86" s="19">
        <f t="shared" si="344"/>
        <v>155652.21599999999</v>
      </c>
      <c r="DJ86" s="20"/>
      <c r="DK86" s="19">
        <f t="shared" si="345"/>
        <v>0</v>
      </c>
      <c r="DL86" s="19">
        <f t="shared" si="346"/>
        <v>345</v>
      </c>
      <c r="DM86" s="19">
        <f t="shared" si="346"/>
        <v>16711673.460000001</v>
      </c>
    </row>
    <row r="87" spans="1:117" ht="15.75" customHeight="1" x14ac:dyDescent="0.25">
      <c r="A87" s="123"/>
      <c r="B87" s="81">
        <v>60</v>
      </c>
      <c r="C87" s="13" t="s">
        <v>206</v>
      </c>
      <c r="D87" s="14">
        <v>22900</v>
      </c>
      <c r="E87" s="23">
        <v>3.12</v>
      </c>
      <c r="F87" s="23"/>
      <c r="G87" s="16">
        <v>1</v>
      </c>
      <c r="H87" s="14">
        <v>1.4</v>
      </c>
      <c r="I87" s="14">
        <v>1.68</v>
      </c>
      <c r="J87" s="14">
        <v>2.23</v>
      </c>
      <c r="K87" s="17">
        <v>2.57</v>
      </c>
      <c r="L87" s="20"/>
      <c r="M87" s="19">
        <f t="shared" si="294"/>
        <v>0</v>
      </c>
      <c r="N87" s="20"/>
      <c r="O87" s="20">
        <f t="shared" si="295"/>
        <v>0</v>
      </c>
      <c r="P87" s="20"/>
      <c r="Q87" s="19">
        <f t="shared" si="296"/>
        <v>0</v>
      </c>
      <c r="R87" s="20"/>
      <c r="S87" s="19">
        <f t="shared" si="297"/>
        <v>0</v>
      </c>
      <c r="T87" s="20"/>
      <c r="U87" s="19">
        <f t="shared" si="298"/>
        <v>0</v>
      </c>
      <c r="V87" s="20"/>
      <c r="W87" s="19">
        <f t="shared" si="299"/>
        <v>0</v>
      </c>
      <c r="X87" s="20"/>
      <c r="Y87" s="19">
        <f t="shared" si="300"/>
        <v>0</v>
      </c>
      <c r="Z87" s="20"/>
      <c r="AA87" s="19">
        <f t="shared" si="301"/>
        <v>0</v>
      </c>
      <c r="AB87" s="20">
        <v>7</v>
      </c>
      <c r="AC87" s="19">
        <f t="shared" si="302"/>
        <v>770209.44</v>
      </c>
      <c r="AD87" s="20"/>
      <c r="AE87" s="19">
        <f t="shared" si="303"/>
        <v>0</v>
      </c>
      <c r="AF87" s="77"/>
      <c r="AG87" s="19">
        <f t="shared" si="304"/>
        <v>0</v>
      </c>
      <c r="AH87" s="20"/>
      <c r="AI87" s="19">
        <f t="shared" si="305"/>
        <v>0</v>
      </c>
      <c r="AJ87" s="24">
        <v>0</v>
      </c>
      <c r="AK87" s="19">
        <f t="shared" si="306"/>
        <v>0</v>
      </c>
      <c r="AL87" s="20"/>
      <c r="AM87" s="19">
        <f t="shared" si="307"/>
        <v>0</v>
      </c>
      <c r="AN87" s="20"/>
      <c r="AO87" s="19">
        <f t="shared" si="308"/>
        <v>0</v>
      </c>
      <c r="AP87" s="20"/>
      <c r="AQ87" s="20">
        <f t="shared" si="309"/>
        <v>0</v>
      </c>
      <c r="AR87" s="20">
        <v>4</v>
      </c>
      <c r="AS87" s="20">
        <f t="shared" si="310"/>
        <v>460125.11999999994</v>
      </c>
      <c r="AT87" s="20"/>
      <c r="AU87" s="19">
        <f t="shared" si="311"/>
        <v>0</v>
      </c>
      <c r="AV87" s="20"/>
      <c r="AW87" s="19">
        <f t="shared" si="312"/>
        <v>0</v>
      </c>
      <c r="AX87" s="20"/>
      <c r="AY87" s="19">
        <f t="shared" si="313"/>
        <v>0</v>
      </c>
      <c r="AZ87" s="20"/>
      <c r="BA87" s="19">
        <f t="shared" si="314"/>
        <v>0</v>
      </c>
      <c r="BB87" s="20">
        <v>1</v>
      </c>
      <c r="BC87" s="19">
        <f t="shared" si="315"/>
        <v>110029.92000000001</v>
      </c>
      <c r="BD87" s="20">
        <v>5</v>
      </c>
      <c r="BE87" s="19">
        <f t="shared" si="316"/>
        <v>600163.19999999995</v>
      </c>
      <c r="BF87" s="20">
        <v>7</v>
      </c>
      <c r="BG87" s="19">
        <f t="shared" si="317"/>
        <v>840228.48</v>
      </c>
      <c r="BH87" s="20"/>
      <c r="BI87" s="19">
        <f t="shared" si="318"/>
        <v>0</v>
      </c>
      <c r="BJ87" s="20"/>
      <c r="BK87" s="19">
        <f t="shared" si="319"/>
        <v>0</v>
      </c>
      <c r="BL87" s="20"/>
      <c r="BM87" s="19">
        <f t="shared" si="320"/>
        <v>0</v>
      </c>
      <c r="BN87" s="20">
        <v>0</v>
      </c>
      <c r="BO87" s="19">
        <f t="shared" si="321"/>
        <v>0</v>
      </c>
      <c r="BP87" s="20"/>
      <c r="BQ87" s="19">
        <f t="shared" si="322"/>
        <v>0</v>
      </c>
      <c r="BR87" s="20"/>
      <c r="BS87" s="19">
        <f t="shared" si="323"/>
        <v>0</v>
      </c>
      <c r="BT87" s="20"/>
      <c r="BU87" s="19">
        <f t="shared" si="324"/>
        <v>0</v>
      </c>
      <c r="BV87" s="20"/>
      <c r="BW87" s="19">
        <f t="shared" si="325"/>
        <v>0</v>
      </c>
      <c r="BX87" s="20"/>
      <c r="BY87" s="22">
        <f t="shared" si="326"/>
        <v>0</v>
      </c>
      <c r="BZ87" s="20"/>
      <c r="CA87" s="19">
        <f t="shared" si="327"/>
        <v>0</v>
      </c>
      <c r="CB87" s="20"/>
      <c r="CC87" s="19">
        <f t="shared" si="328"/>
        <v>0</v>
      </c>
      <c r="CD87" s="20"/>
      <c r="CE87" s="21">
        <f t="shared" si="329"/>
        <v>0</v>
      </c>
      <c r="CF87" s="20"/>
      <c r="CG87" s="20">
        <f t="shared" si="330"/>
        <v>0</v>
      </c>
      <c r="CH87" s="20"/>
      <c r="CI87" s="19">
        <f t="shared" si="331"/>
        <v>0</v>
      </c>
      <c r="CJ87" s="20"/>
      <c r="CK87" s="19">
        <f t="shared" si="332"/>
        <v>0</v>
      </c>
      <c r="CL87" s="20"/>
      <c r="CM87" s="19">
        <f t="shared" si="333"/>
        <v>0</v>
      </c>
      <c r="CN87" s="20">
        <v>1</v>
      </c>
      <c r="CO87" s="19">
        <f t="shared" si="334"/>
        <v>70019.039999999994</v>
      </c>
      <c r="CP87" s="20"/>
      <c r="CQ87" s="19">
        <f t="shared" si="335"/>
        <v>0</v>
      </c>
      <c r="CR87" s="20"/>
      <c r="CS87" s="19">
        <f t="shared" si="336"/>
        <v>0</v>
      </c>
      <c r="CT87" s="20"/>
      <c r="CU87" s="19">
        <f t="shared" si="337"/>
        <v>0</v>
      </c>
      <c r="CV87" s="24">
        <v>4</v>
      </c>
      <c r="CW87" s="19">
        <f t="shared" si="338"/>
        <v>432117.50400000002</v>
      </c>
      <c r="CX87" s="20"/>
      <c r="CY87" s="19">
        <f t="shared" si="339"/>
        <v>0</v>
      </c>
      <c r="CZ87" s="20"/>
      <c r="DA87" s="19">
        <f t="shared" si="340"/>
        <v>0</v>
      </c>
      <c r="DB87" s="20"/>
      <c r="DC87" s="19">
        <f t="shared" si="341"/>
        <v>0</v>
      </c>
      <c r="DD87" s="20"/>
      <c r="DE87" s="19">
        <f t="shared" si="342"/>
        <v>0</v>
      </c>
      <c r="DF87" s="20"/>
      <c r="DG87" s="19">
        <f t="shared" si="343"/>
        <v>0</v>
      </c>
      <c r="DH87" s="20"/>
      <c r="DI87" s="19">
        <f t="shared" si="344"/>
        <v>0</v>
      </c>
      <c r="DJ87" s="20"/>
      <c r="DK87" s="19">
        <f t="shared" si="345"/>
        <v>0</v>
      </c>
      <c r="DL87" s="19">
        <f t="shared" si="346"/>
        <v>29</v>
      </c>
      <c r="DM87" s="19">
        <f t="shared" si="346"/>
        <v>3282892.7039999999</v>
      </c>
    </row>
    <row r="88" spans="1:117" ht="15.75" customHeight="1" thickBot="1" x14ac:dyDescent="0.3">
      <c r="A88" s="127"/>
      <c r="B88" s="128">
        <v>61</v>
      </c>
      <c r="C88" s="30" t="s">
        <v>207</v>
      </c>
      <c r="D88" s="31">
        <v>22900</v>
      </c>
      <c r="E88" s="32">
        <v>4.51</v>
      </c>
      <c r="F88" s="32"/>
      <c r="G88" s="33">
        <v>1</v>
      </c>
      <c r="H88" s="31">
        <v>1.4</v>
      </c>
      <c r="I88" s="31">
        <v>1.68</v>
      </c>
      <c r="J88" s="31">
        <v>2.23</v>
      </c>
      <c r="K88" s="34">
        <v>2.57</v>
      </c>
      <c r="L88" s="35"/>
      <c r="M88" s="36">
        <f t="shared" si="294"/>
        <v>0</v>
      </c>
      <c r="N88" s="35"/>
      <c r="O88" s="35">
        <f t="shared" si="295"/>
        <v>0</v>
      </c>
      <c r="P88" s="35"/>
      <c r="Q88" s="36">
        <f t="shared" si="296"/>
        <v>0</v>
      </c>
      <c r="R88" s="35"/>
      <c r="S88" s="36">
        <f t="shared" si="297"/>
        <v>0</v>
      </c>
      <c r="T88" s="35"/>
      <c r="U88" s="36">
        <f t="shared" si="298"/>
        <v>0</v>
      </c>
      <c r="V88" s="35"/>
      <c r="W88" s="36">
        <f t="shared" si="299"/>
        <v>0</v>
      </c>
      <c r="X88" s="35"/>
      <c r="Y88" s="36">
        <f t="shared" si="300"/>
        <v>0</v>
      </c>
      <c r="Z88" s="35"/>
      <c r="AA88" s="36">
        <f t="shared" si="301"/>
        <v>0</v>
      </c>
      <c r="AB88" s="35"/>
      <c r="AC88" s="36">
        <f t="shared" si="302"/>
        <v>0</v>
      </c>
      <c r="AD88" s="35"/>
      <c r="AE88" s="36">
        <f t="shared" si="303"/>
        <v>0</v>
      </c>
      <c r="AF88" s="158"/>
      <c r="AG88" s="36">
        <f t="shared" si="304"/>
        <v>0</v>
      </c>
      <c r="AH88" s="35"/>
      <c r="AI88" s="36">
        <f t="shared" si="305"/>
        <v>0</v>
      </c>
      <c r="AJ88" s="37">
        <v>0</v>
      </c>
      <c r="AK88" s="36">
        <f t="shared" si="306"/>
        <v>0</v>
      </c>
      <c r="AL88" s="35"/>
      <c r="AM88" s="36">
        <f t="shared" si="307"/>
        <v>0</v>
      </c>
      <c r="AN88" s="35"/>
      <c r="AO88" s="36">
        <f t="shared" si="308"/>
        <v>0</v>
      </c>
      <c r="AP88" s="35"/>
      <c r="AQ88" s="35">
        <f t="shared" si="309"/>
        <v>0</v>
      </c>
      <c r="AR88" s="35"/>
      <c r="AS88" s="35">
        <f t="shared" si="310"/>
        <v>0</v>
      </c>
      <c r="AT88" s="35"/>
      <c r="AU88" s="36">
        <f t="shared" si="311"/>
        <v>0</v>
      </c>
      <c r="AV88" s="35"/>
      <c r="AW88" s="36">
        <f t="shared" si="312"/>
        <v>0</v>
      </c>
      <c r="AX88" s="35"/>
      <c r="AY88" s="36">
        <f t="shared" si="313"/>
        <v>0</v>
      </c>
      <c r="AZ88" s="35"/>
      <c r="BA88" s="36">
        <f t="shared" si="314"/>
        <v>0</v>
      </c>
      <c r="BB88" s="35"/>
      <c r="BC88" s="36">
        <f t="shared" si="315"/>
        <v>0</v>
      </c>
      <c r="BD88" s="35"/>
      <c r="BE88" s="36">
        <f t="shared" si="316"/>
        <v>0</v>
      </c>
      <c r="BF88" s="35"/>
      <c r="BG88" s="36">
        <f t="shared" si="317"/>
        <v>0</v>
      </c>
      <c r="BH88" s="35"/>
      <c r="BI88" s="36">
        <f t="shared" si="318"/>
        <v>0</v>
      </c>
      <c r="BJ88" s="35"/>
      <c r="BK88" s="36">
        <f t="shared" si="319"/>
        <v>0</v>
      </c>
      <c r="BL88" s="35"/>
      <c r="BM88" s="36">
        <f t="shared" si="320"/>
        <v>0</v>
      </c>
      <c r="BN88" s="35">
        <v>0</v>
      </c>
      <c r="BO88" s="36">
        <f t="shared" si="321"/>
        <v>0</v>
      </c>
      <c r="BP88" s="35"/>
      <c r="BQ88" s="36">
        <f t="shared" si="322"/>
        <v>0</v>
      </c>
      <c r="BR88" s="35"/>
      <c r="BS88" s="36">
        <f t="shared" si="323"/>
        <v>0</v>
      </c>
      <c r="BT88" s="35"/>
      <c r="BU88" s="36">
        <f t="shared" si="324"/>
        <v>0</v>
      </c>
      <c r="BV88" s="35"/>
      <c r="BW88" s="36">
        <f t="shared" si="325"/>
        <v>0</v>
      </c>
      <c r="BX88" s="35"/>
      <c r="BY88" s="39">
        <f t="shared" si="326"/>
        <v>0</v>
      </c>
      <c r="BZ88" s="35"/>
      <c r="CA88" s="36">
        <f t="shared" si="327"/>
        <v>0</v>
      </c>
      <c r="CB88" s="35"/>
      <c r="CC88" s="36">
        <f t="shared" si="328"/>
        <v>0</v>
      </c>
      <c r="CD88" s="35"/>
      <c r="CE88" s="38">
        <f t="shared" si="329"/>
        <v>0</v>
      </c>
      <c r="CF88" s="35"/>
      <c r="CG88" s="35">
        <f t="shared" si="330"/>
        <v>0</v>
      </c>
      <c r="CH88" s="20"/>
      <c r="CI88" s="19">
        <f t="shared" si="331"/>
        <v>0</v>
      </c>
      <c r="CJ88" s="20"/>
      <c r="CK88" s="19">
        <f t="shared" si="332"/>
        <v>0</v>
      </c>
      <c r="CL88" s="20"/>
      <c r="CM88" s="19">
        <f t="shared" si="333"/>
        <v>0</v>
      </c>
      <c r="CN88" s="20"/>
      <c r="CO88" s="19">
        <f t="shared" si="334"/>
        <v>0</v>
      </c>
      <c r="CP88" s="20"/>
      <c r="CQ88" s="19">
        <f t="shared" si="335"/>
        <v>0</v>
      </c>
      <c r="CR88" s="20"/>
      <c r="CS88" s="19">
        <f t="shared" si="336"/>
        <v>0</v>
      </c>
      <c r="CT88" s="20"/>
      <c r="CU88" s="19">
        <f t="shared" si="337"/>
        <v>0</v>
      </c>
      <c r="CV88" s="24">
        <v>0</v>
      </c>
      <c r="CW88" s="19">
        <f t="shared" si="338"/>
        <v>0</v>
      </c>
      <c r="CX88" s="20"/>
      <c r="CY88" s="19">
        <f t="shared" si="339"/>
        <v>0</v>
      </c>
      <c r="CZ88" s="20"/>
      <c r="DA88" s="19">
        <f t="shared" si="340"/>
        <v>0</v>
      </c>
      <c r="DB88" s="20"/>
      <c r="DC88" s="19">
        <f t="shared" si="341"/>
        <v>0</v>
      </c>
      <c r="DD88" s="20"/>
      <c r="DE88" s="19">
        <f t="shared" si="342"/>
        <v>0</v>
      </c>
      <c r="DF88" s="20"/>
      <c r="DG88" s="19">
        <f t="shared" si="343"/>
        <v>0</v>
      </c>
      <c r="DH88" s="20"/>
      <c r="DI88" s="19">
        <f t="shared" si="344"/>
        <v>0</v>
      </c>
      <c r="DJ88" s="20"/>
      <c r="DK88" s="19">
        <f t="shared" si="345"/>
        <v>0</v>
      </c>
      <c r="DL88" s="19">
        <f t="shared" si="346"/>
        <v>0</v>
      </c>
      <c r="DM88" s="19">
        <f t="shared" si="346"/>
        <v>0</v>
      </c>
    </row>
    <row r="89" spans="1:117" s="129" customFormat="1" ht="15.75" customHeight="1" thickBot="1" x14ac:dyDescent="0.3">
      <c r="A89" s="136"/>
      <c r="B89" s="81">
        <v>62</v>
      </c>
      <c r="C89" s="13" t="s">
        <v>208</v>
      </c>
      <c r="D89" s="14">
        <v>22900</v>
      </c>
      <c r="E89" s="23">
        <v>7.2</v>
      </c>
      <c r="F89" s="23"/>
      <c r="G89" s="16">
        <v>1</v>
      </c>
      <c r="H89" s="14">
        <v>1.4</v>
      </c>
      <c r="I89" s="14">
        <v>1.68</v>
      </c>
      <c r="J89" s="14">
        <v>2.23</v>
      </c>
      <c r="K89" s="17">
        <v>2.57</v>
      </c>
      <c r="L89" s="20">
        <v>20</v>
      </c>
      <c r="M89" s="19">
        <f t="shared" ref="M89" si="347">(L89*$D89*$E89*$G89*$H89)</f>
        <v>4616640</v>
      </c>
      <c r="N89" s="20"/>
      <c r="O89" s="20">
        <f t="shared" ref="O89" si="348">(N89*$D89*$E89*$G89*$H89)</f>
        <v>0</v>
      </c>
      <c r="P89" s="20">
        <v>14</v>
      </c>
      <c r="Q89" s="19">
        <f t="shared" ref="Q89" si="349">(P89*$D89*$E89*$G89*$H89)</f>
        <v>3231648</v>
      </c>
      <c r="R89" s="20"/>
      <c r="S89" s="19">
        <f t="shared" ref="S89" si="350">(R89*$D89*$E89*$G89*$H89)</f>
        <v>0</v>
      </c>
      <c r="T89" s="20"/>
      <c r="U89" s="19">
        <f t="shared" ref="U89" si="351">(T89*$D89*$E89*$G89*$H89)</f>
        <v>0</v>
      </c>
      <c r="V89" s="20"/>
      <c r="W89" s="19">
        <f t="shared" ref="W89" si="352">(V89*$D89*$E89*$G89*$H89)</f>
        <v>0</v>
      </c>
      <c r="X89" s="20"/>
      <c r="Y89" s="19">
        <f t="shared" ref="Y89" si="353">(X89*$D89*$E89*$G89*$H89)</f>
        <v>0</v>
      </c>
      <c r="Z89" s="20"/>
      <c r="AA89" s="19">
        <f t="shared" ref="AA89" si="354">(Z89*$D89*$E89*$G89*$H89)</f>
        <v>0</v>
      </c>
      <c r="AB89" s="20"/>
      <c r="AC89" s="19">
        <f t="shared" ref="AC89" si="355">(AB89*$D89*$E89*$G89*$H89)</f>
        <v>0</v>
      </c>
      <c r="AD89" s="20"/>
      <c r="AE89" s="19">
        <f t="shared" ref="AE89" si="356">(AD89*$D89*$E89*$G89*$H89)</f>
        <v>0</v>
      </c>
      <c r="AF89" s="77"/>
      <c r="AG89" s="19">
        <f t="shared" ref="AG89" si="357">(AF89*$D89*$E89*$G89*$H89)</f>
        <v>0</v>
      </c>
      <c r="AH89" s="20">
        <v>34</v>
      </c>
      <c r="AI89" s="19">
        <f t="shared" ref="AI89" si="358">(AH89*$D89*$E89*$G89*$H89)</f>
        <v>7848287.9999999991</v>
      </c>
      <c r="AJ89" s="171"/>
      <c r="AK89" s="19">
        <f t="shared" ref="AK89" si="359">(AJ89*$D89*$E89*$G89*$I89)</f>
        <v>0</v>
      </c>
      <c r="AL89" s="20"/>
      <c r="AM89" s="19">
        <f t="shared" ref="AM89" si="360">(AL89*$D89*$E89*$G89*$I89)</f>
        <v>0</v>
      </c>
      <c r="AN89" s="20"/>
      <c r="AO89" s="19">
        <f t="shared" ref="AO89" si="361">(AN89*$D89*$E89*$G89*$H89)</f>
        <v>0</v>
      </c>
      <c r="AP89" s="20"/>
      <c r="AQ89" s="20">
        <f t="shared" ref="AQ89" si="362">(AP89*$D89*$E89*$G89*$H89)</f>
        <v>0</v>
      </c>
      <c r="AR89" s="20"/>
      <c r="AS89" s="20">
        <f t="shared" ref="AS89" si="363">(AR89*$D89*$E89*$G89*$H89)</f>
        <v>0</v>
      </c>
      <c r="AT89" s="20"/>
      <c r="AU89" s="19">
        <f t="shared" ref="AU89" si="364">(AT89*$D89*$E89*$G89*$H89)</f>
        <v>0</v>
      </c>
      <c r="AV89" s="20"/>
      <c r="AW89" s="19">
        <f t="shared" ref="AW89" si="365">(AV89*$D89*$E89*$G89*$H89)</f>
        <v>0</v>
      </c>
      <c r="AX89" s="20"/>
      <c r="AY89" s="19">
        <f t="shared" ref="AY89" si="366">(AX89*$D89*$E89*$G89*$H89)</f>
        <v>0</v>
      </c>
      <c r="AZ89" s="20"/>
      <c r="BA89" s="19">
        <f t="shared" ref="BA89" si="367">(AZ89*$D89*$E89*$G89*$H89)</f>
        <v>0</v>
      </c>
      <c r="BB89" s="20"/>
      <c r="BC89" s="19">
        <f t="shared" ref="BC89" si="368">(BB89*$D89*$E89*$G89*$H89)</f>
        <v>0</v>
      </c>
      <c r="BD89" s="20"/>
      <c r="BE89" s="19">
        <f t="shared" ref="BE89" si="369">(BD89*$D89*$E89*$G89*$I89)</f>
        <v>0</v>
      </c>
      <c r="BF89" s="20"/>
      <c r="BG89" s="19">
        <f t="shared" ref="BG89" si="370">(BF89*$D89*$E89*$G89*$I89)</f>
        <v>0</v>
      </c>
      <c r="BH89" s="20"/>
      <c r="BI89" s="19">
        <f t="shared" ref="BI89" si="371">(BH89*$D89*$E89*$G89*$I89)</f>
        <v>0</v>
      </c>
      <c r="BJ89" s="20"/>
      <c r="BK89" s="19">
        <f t="shared" ref="BK89" si="372">(BJ89*$D89*$E89*$G89*$I89)</f>
        <v>0</v>
      </c>
      <c r="BL89" s="20"/>
      <c r="BM89" s="19">
        <f t="shared" ref="BM89" si="373">(BL89*$D89*$E89*$G89*$I89)</f>
        <v>0</v>
      </c>
      <c r="BN89" s="20"/>
      <c r="BO89" s="19">
        <f t="shared" ref="BO89" si="374">(BN89*$D89*$E89*$G89*$I89)</f>
        <v>0</v>
      </c>
      <c r="BP89" s="20">
        <v>3</v>
      </c>
      <c r="BQ89" s="19">
        <f t="shared" ref="BQ89" si="375">(BP89*$D89*$E89*$G89*$I89)</f>
        <v>830995.2</v>
      </c>
      <c r="BR89" s="20"/>
      <c r="BS89" s="19">
        <f t="shared" ref="BS89" si="376">(BR89*$D89*$E89*$G89*$I89)</f>
        <v>0</v>
      </c>
      <c r="BT89" s="20"/>
      <c r="BU89" s="19">
        <f t="shared" ref="BU89" si="377">(BT89*$D89*$E89*$G89*$I89)</f>
        <v>0</v>
      </c>
      <c r="BV89" s="20">
        <v>3</v>
      </c>
      <c r="BW89" s="19">
        <f t="shared" ref="BW89" si="378">(BV89*$D89*$E89*$G89*$I89)</f>
        <v>830995.2</v>
      </c>
      <c r="BX89" s="20"/>
      <c r="BY89" s="22">
        <f t="shared" ref="BY89" si="379">(BX89*$D89*$E89*$G89*$I89)</f>
        <v>0</v>
      </c>
      <c r="BZ89" s="20"/>
      <c r="CA89" s="19">
        <f t="shared" ref="CA89" si="380">(BZ89*$D89*$E89*$G89*$H89)</f>
        <v>0</v>
      </c>
      <c r="CB89" s="20"/>
      <c r="CC89" s="19">
        <f t="shared" ref="CC89" si="381">(CB89*$D89*$E89*$G89*$H89)</f>
        <v>0</v>
      </c>
      <c r="CD89" s="20"/>
      <c r="CE89" s="21">
        <f t="shared" ref="CE89" si="382">(CD89*$D89*$E89*$G89*$H89)</f>
        <v>0</v>
      </c>
      <c r="CF89" s="20"/>
      <c r="CG89" s="20">
        <f t="shared" ref="CG89" si="383">(CF89*$D89*$E89*$G89*$H89)</f>
        <v>0</v>
      </c>
      <c r="CH89" s="20"/>
      <c r="CI89" s="19">
        <f t="shared" ref="CI89" si="384">(CH89*$D89*$E89*$G89*$I89)</f>
        <v>0</v>
      </c>
      <c r="CJ89" s="20"/>
      <c r="CK89" s="19">
        <f t="shared" ref="CK89" si="385">(CJ89*$D89*$E89*$G89*$H89)</f>
        <v>0</v>
      </c>
      <c r="CL89" s="20"/>
      <c r="CM89" s="19">
        <f t="shared" ref="CM89" si="386">(CL89*$D89*$E89*$G89*$H89)</f>
        <v>0</v>
      </c>
      <c r="CN89" s="20"/>
      <c r="CO89" s="19">
        <f t="shared" ref="CO89" si="387">(CN89*$D89*$E89*$G89*$H89)</f>
        <v>0</v>
      </c>
      <c r="CP89" s="20"/>
      <c r="CQ89" s="19">
        <f t="shared" ref="CQ89" si="388">(CP89*$D89*$E89*$G89*$H89)</f>
        <v>0</v>
      </c>
      <c r="CR89" s="20"/>
      <c r="CS89" s="19">
        <f t="shared" ref="CS89" si="389">(CR89*$D89*$E89*$G89*$H89)</f>
        <v>0</v>
      </c>
      <c r="CT89" s="20"/>
      <c r="CU89" s="19">
        <f t="shared" ref="CU89" si="390">(CT89*$D89*$E89*$G89*$I89)</f>
        <v>0</v>
      </c>
      <c r="CV89" s="24"/>
      <c r="CW89" s="19">
        <f t="shared" ref="CW89" si="391">(CV89*$D89*$E89*$G89*$I89)</f>
        <v>0</v>
      </c>
      <c r="CX89" s="20"/>
      <c r="CY89" s="19">
        <f t="shared" ref="CY89" si="392">(CX89*$D89*$E89*$G89*$H89)</f>
        <v>0</v>
      </c>
      <c r="CZ89" s="20"/>
      <c r="DA89" s="19">
        <f t="shared" ref="DA89" si="393">(CZ89*$D89*$E89*$G89*$I89)</f>
        <v>0</v>
      </c>
      <c r="DB89" s="20"/>
      <c r="DC89" s="19">
        <f t="shared" ref="DC89" si="394">(DB89*$D89*$E89*$G89*$I89)</f>
        <v>0</v>
      </c>
      <c r="DD89" s="20"/>
      <c r="DE89" s="19">
        <f t="shared" ref="DE89" si="395">(DD89*$D89*$E89*$G89*$I89)</f>
        <v>0</v>
      </c>
      <c r="DF89" s="20"/>
      <c r="DG89" s="19">
        <f t="shared" ref="DG89" si="396">(DF89*$D89*$E89*$G89*$I89)</f>
        <v>0</v>
      </c>
      <c r="DH89" s="20"/>
      <c r="DI89" s="19">
        <f t="shared" ref="DI89" si="397">(DH89*$D89*$E89*$G89*$J89)</f>
        <v>0</v>
      </c>
      <c r="DJ89" s="20"/>
      <c r="DK89" s="19">
        <f t="shared" ref="DK89" si="398">(DJ89*$D89*$E89*$G89*$K89)</f>
        <v>0</v>
      </c>
      <c r="DL89" s="19">
        <f t="shared" si="346"/>
        <v>74</v>
      </c>
      <c r="DM89" s="19">
        <f t="shared" si="346"/>
        <v>17358566.399999999</v>
      </c>
    </row>
    <row r="90" spans="1:117" ht="40.5" customHeight="1" x14ac:dyDescent="0.25">
      <c r="A90" s="130"/>
      <c r="B90" s="131">
        <v>63</v>
      </c>
      <c r="C90" s="40" t="s">
        <v>209</v>
      </c>
      <c r="D90" s="41">
        <v>22900</v>
      </c>
      <c r="E90" s="42">
        <v>1.18</v>
      </c>
      <c r="F90" s="42"/>
      <c r="G90" s="43">
        <v>1</v>
      </c>
      <c r="H90" s="41">
        <v>1.4</v>
      </c>
      <c r="I90" s="41">
        <v>1.68</v>
      </c>
      <c r="J90" s="41">
        <v>2.23</v>
      </c>
      <c r="K90" s="44">
        <v>2.57</v>
      </c>
      <c r="L90" s="45">
        <v>7</v>
      </c>
      <c r="M90" s="46">
        <f t="shared" si="294"/>
        <v>291297.15999999997</v>
      </c>
      <c r="N90" s="45"/>
      <c r="O90" s="45">
        <f t="shared" ref="O90:O95" si="399">(N90*$D90*$E90*$G90*$H90*$O$14)</f>
        <v>0</v>
      </c>
      <c r="P90" s="45"/>
      <c r="Q90" s="46">
        <f t="shared" ref="Q90:Q95" si="400">(P90*$D90*$E90*$G90*$H90*$Q$14)</f>
        <v>0</v>
      </c>
      <c r="R90" s="45"/>
      <c r="S90" s="46">
        <f t="shared" ref="S90:S95" si="401">(R90/12*7*$D90*$E90*$G90*$H90*$S$14)+(R90/12*5*$D90*$E90*$G90*$H90*$S$15)</f>
        <v>0</v>
      </c>
      <c r="T90" s="45">
        <v>0</v>
      </c>
      <c r="U90" s="46">
        <f t="shared" ref="U90:U95" si="402">(T90*$D90*$E90*$G90*$H90*$U$14)</f>
        <v>0</v>
      </c>
      <c r="V90" s="45">
        <v>0</v>
      </c>
      <c r="W90" s="46">
        <f t="shared" ref="W90:W95" si="403">(V90*$D90*$E90*$G90*$H90*$W$14)</f>
        <v>0</v>
      </c>
      <c r="X90" s="45"/>
      <c r="Y90" s="46">
        <f t="shared" ref="Y90:Y95" si="404">(X90*$D90*$E90*$G90*$H90*$Y$14)</f>
        <v>0</v>
      </c>
      <c r="Z90" s="45">
        <v>0</v>
      </c>
      <c r="AA90" s="46">
        <f t="shared" ref="AA90:AA95" si="405">(Z90*$D90*$E90*$G90*$H90*$AA$14)</f>
        <v>0</v>
      </c>
      <c r="AB90" s="45">
        <v>3</v>
      </c>
      <c r="AC90" s="46">
        <f t="shared" ref="AC90:AC95" si="406">(AB90*$D90*$E90*$G90*$H90*$AC$14)</f>
        <v>124841.64</v>
      </c>
      <c r="AD90" s="45">
        <v>0</v>
      </c>
      <c r="AE90" s="46">
        <f t="shared" ref="AE90:AE95" si="407">(AD90*$D90*$E90*$G90*$H90*$AE$14)</f>
        <v>0</v>
      </c>
      <c r="AF90" s="159"/>
      <c r="AG90" s="46">
        <f t="shared" ref="AG90:AG95" si="408">(AF90*$D90*$E90*$G90*$H90*$AG$14)</f>
        <v>0</v>
      </c>
      <c r="AH90" s="45">
        <v>752</v>
      </c>
      <c r="AI90" s="46">
        <f t="shared" ref="AI90:AI95" si="409">(AH90*$D90*$E90*$G90*$H90*$AI$14)</f>
        <v>31293637.760000002</v>
      </c>
      <c r="AJ90" s="160">
        <v>0</v>
      </c>
      <c r="AK90" s="46">
        <f t="shared" ref="AK90:AK95" si="410">(AJ90*$D90*$E90*$G90*$I90*$AK$14)</f>
        <v>0</v>
      </c>
      <c r="AL90" s="45"/>
      <c r="AM90" s="46">
        <f t="shared" ref="AM90:AM95" si="411">(AL90*$D90*$E90*$G90*$I90*$AM$14)</f>
        <v>0</v>
      </c>
      <c r="AN90" s="45"/>
      <c r="AO90" s="46">
        <f t="shared" ref="AO90:AO95" si="412">(AN90*$D90*$E90*$G90*$H90*$AO$14)</f>
        <v>0</v>
      </c>
      <c r="AP90" s="45">
        <v>1</v>
      </c>
      <c r="AQ90" s="45">
        <f t="shared" ref="AQ90:AQ95" si="413">(AP90*$D90*$E90*$G90*$H90*$AQ$14)</f>
        <v>34047.719999999994</v>
      </c>
      <c r="AR90" s="45">
        <v>16</v>
      </c>
      <c r="AS90" s="45">
        <f t="shared" ref="AS90:AS95" si="414">(AR90*$D90*$E90*$G90*$H90*$AS$14)</f>
        <v>696086.71999999986</v>
      </c>
      <c r="AT90" s="45">
        <v>0</v>
      </c>
      <c r="AU90" s="46">
        <f t="shared" ref="AU90:AU95" si="415">(AT90*$D90*$E90*$G90*$H90*$AU$14)</f>
        <v>0</v>
      </c>
      <c r="AV90" s="45">
        <v>0</v>
      </c>
      <c r="AW90" s="46">
        <f t="shared" ref="AW90:AW95" si="416">(AV90*$D90*$E90*$G90*$H90*$AW$14)</f>
        <v>0</v>
      </c>
      <c r="AX90" s="45">
        <v>0</v>
      </c>
      <c r="AY90" s="46">
        <f t="shared" ref="AY90:AY95" si="417">(AX90*$D90*$E90*$G90*$H90*$AY$14)</f>
        <v>0</v>
      </c>
      <c r="AZ90" s="45">
        <v>30</v>
      </c>
      <c r="BA90" s="46">
        <f t="shared" ref="BA90:BA95" si="418">(AZ90*$D90*$E90*$G90*$H90*$BA$14)</f>
        <v>1248416.4000000001</v>
      </c>
      <c r="BB90" s="45">
        <v>8</v>
      </c>
      <c r="BC90" s="46">
        <f t="shared" ref="BC90:BC95" si="419">(BB90*$D90*$E90*$G90*$H90*$BC$14)</f>
        <v>332911.03999999998</v>
      </c>
      <c r="BD90" s="45">
        <v>274</v>
      </c>
      <c r="BE90" s="46">
        <f t="shared" ref="BE90:BE95" si="420">(BD90*$D90*$E90*$G90*$I90*$BE$14)</f>
        <v>12438767.039999999</v>
      </c>
      <c r="BF90" s="45">
        <v>28</v>
      </c>
      <c r="BG90" s="46">
        <f t="shared" ref="BG90:BG95" si="421">(BF90*$D90*$E90*$G90*$I90*$BG$14)</f>
        <v>1271114.8799999999</v>
      </c>
      <c r="BH90" s="45"/>
      <c r="BI90" s="46">
        <f t="shared" ref="BI90:BI95" si="422">(BH90*$D90*$E90*$G90*$I90*$BI$14)</f>
        <v>0</v>
      </c>
      <c r="BJ90" s="45">
        <v>0</v>
      </c>
      <c r="BK90" s="46">
        <f t="shared" ref="BK90:BK95" si="423">(BJ90*$D90*$E90*$G90*$I90*$BK$14)</f>
        <v>0</v>
      </c>
      <c r="BL90" s="45">
        <v>21</v>
      </c>
      <c r="BM90" s="46">
        <f t="shared" ref="BM90:BM95" si="424">(BL90*$D90*$E90*$G90*$I90*$BM$14)</f>
        <v>1048669.7760000001</v>
      </c>
      <c r="BN90" s="45">
        <v>10</v>
      </c>
      <c r="BO90" s="46">
        <f t="shared" ref="BO90:BO95" si="425">(BN90*$D90*$E90*$G90*$I90*$BO$14)</f>
        <v>453969.6</v>
      </c>
      <c r="BP90" s="45">
        <v>12</v>
      </c>
      <c r="BQ90" s="46">
        <f t="shared" ref="BQ90:BQ95" si="426">(BP90*$D90*$E90*$G90*$I90*$BQ$14)</f>
        <v>680954.4</v>
      </c>
      <c r="BR90" s="45">
        <v>3</v>
      </c>
      <c r="BS90" s="46">
        <f t="shared" ref="BS90:BS95" si="427">(BR90*$D90*$E90*$G90*$I90*$BS$14)</f>
        <v>122571.792</v>
      </c>
      <c r="BT90" s="45">
        <v>20</v>
      </c>
      <c r="BU90" s="46">
        <f t="shared" ref="BU90:BU95" si="428">(BT90*$D90*$E90*$G90*$I90*$BU$14)</f>
        <v>1134924</v>
      </c>
      <c r="BV90" s="45">
        <v>15</v>
      </c>
      <c r="BW90" s="46">
        <f t="shared" ref="BW90:BW95" si="429">(BV90*$D90*$E90*$G90*$I90*$BW$14)</f>
        <v>680954.4</v>
      </c>
      <c r="BX90" s="45">
        <v>12</v>
      </c>
      <c r="BY90" s="48">
        <f t="shared" ref="BY90:BY95" si="430">(BX90*$D90*$E90*$G90*$I90*$BY$14)</f>
        <v>544763.52</v>
      </c>
      <c r="BZ90" s="45">
        <v>0</v>
      </c>
      <c r="CA90" s="46">
        <f t="shared" ref="CA90:CA95" si="431">(BZ90*$D90*$E90*$G90*$H90*$CA$14)</f>
        <v>0</v>
      </c>
      <c r="CB90" s="45"/>
      <c r="CC90" s="46">
        <f t="shared" ref="CC90:CC95" si="432">(CB90*$D90*$E90*$G90*$H90*$CC$14)</f>
        <v>0</v>
      </c>
      <c r="CD90" s="45">
        <v>0</v>
      </c>
      <c r="CE90" s="47">
        <f t="shared" ref="CE90:CE95" si="433">(CD90*$D90*$E90*$G90*$H90*$CE$14)</f>
        <v>0</v>
      </c>
      <c r="CF90" s="45"/>
      <c r="CG90" s="45">
        <f t="shared" ref="CG90:CG95" si="434">(CF90*$D90*$E90*$G90*$H90*$CG$14)</f>
        <v>0</v>
      </c>
      <c r="CH90" s="20"/>
      <c r="CI90" s="19">
        <f t="shared" ref="CI90:CI95" si="435">(CH90*$D90*$E90*$G90*$I90*$CI$14)</f>
        <v>0</v>
      </c>
      <c r="CJ90" s="20">
        <v>1</v>
      </c>
      <c r="CK90" s="19">
        <f t="shared" ref="CK90:CK95" si="436">(CJ90*$D90*$E90*$G90*$H90*$CK$14)</f>
        <v>26481.559999999994</v>
      </c>
      <c r="CL90" s="20"/>
      <c r="CM90" s="19">
        <f t="shared" ref="CM90:CM95" si="437">(CL90*$D90*$E90*$G90*$H90*$CM$14)</f>
        <v>0</v>
      </c>
      <c r="CN90" s="20"/>
      <c r="CO90" s="19">
        <f t="shared" ref="CO90:CO95" si="438">(CN90*$D90*$E90*$G90*$H90*$CO$14)</f>
        <v>0</v>
      </c>
      <c r="CP90" s="20">
        <v>15</v>
      </c>
      <c r="CQ90" s="19">
        <f t="shared" ref="CQ90:CQ95" si="439">(CP90*$D90*$E90*$G90*$H90*$CQ$14)</f>
        <v>641232.05999999994</v>
      </c>
      <c r="CR90" s="20">
        <v>47</v>
      </c>
      <c r="CS90" s="19">
        <f t="shared" ref="CS90:CS95" si="440">(CR90*$D90*$E90*$G90*$H90*$CS$14)</f>
        <v>2009193.7879999997</v>
      </c>
      <c r="CT90" s="20">
        <v>3</v>
      </c>
      <c r="CU90" s="19">
        <f t="shared" ref="CU90:CU95" si="441">(CT90*$D90*$E90*$G90*$I90*$CU$14)</f>
        <v>136190.88</v>
      </c>
      <c r="CV90" s="24">
        <v>0</v>
      </c>
      <c r="CW90" s="19">
        <f t="shared" ref="CW90:CW95" si="442">(CV90*$D90*$E90*$G90*$I90*$CW$14)</f>
        <v>0</v>
      </c>
      <c r="CX90" s="20"/>
      <c r="CY90" s="19">
        <f t="shared" ref="CY90:CY95" si="443">(CX90*$D90*$E90*$G90*$H90*$CY$14)</f>
        <v>0</v>
      </c>
      <c r="CZ90" s="20">
        <v>0</v>
      </c>
      <c r="DA90" s="19">
        <f t="shared" ref="DA90:DA95" si="444">(CZ90*$D90*$E90*$G90*$I90*$DA$14)</f>
        <v>0</v>
      </c>
      <c r="DB90" s="20">
        <v>10</v>
      </c>
      <c r="DC90" s="19">
        <f t="shared" ref="DC90:DC95" si="445">(DB90*$D90*$E90*$G90*$I90*$DC$14)</f>
        <v>453969.6</v>
      </c>
      <c r="DD90" s="20"/>
      <c r="DE90" s="19">
        <f t="shared" ref="DE90:DE95" si="446">(DD90*$D90*$E90*$G90*$I90*$DE$14)</f>
        <v>0</v>
      </c>
      <c r="DF90" s="20"/>
      <c r="DG90" s="19">
        <f t="shared" ref="DG90:DG95" si="447">(DF90*$D90*$E90*$G90*$I90*$DG$14)</f>
        <v>0</v>
      </c>
      <c r="DH90" s="20">
        <v>5</v>
      </c>
      <c r="DI90" s="19">
        <f t="shared" ref="DI90:DI95" si="448">(DH90*$D90*$E90*$G90*$J90*$DI$14)</f>
        <v>361554.36</v>
      </c>
      <c r="DJ90" s="20">
        <v>6</v>
      </c>
      <c r="DK90" s="19">
        <f t="shared" ref="DK90:DK95" si="449">(DJ90*$D90*$E90*$G90*$K90*$DK$14)</f>
        <v>500015.08799999999</v>
      </c>
      <c r="DL90" s="19">
        <f t="shared" si="346"/>
        <v>1299</v>
      </c>
      <c r="DM90" s="19">
        <f t="shared" si="346"/>
        <v>56526565.184000015</v>
      </c>
    </row>
    <row r="91" spans="1:117" ht="33" customHeight="1" x14ac:dyDescent="0.25">
      <c r="A91" s="123"/>
      <c r="B91" s="81">
        <v>64</v>
      </c>
      <c r="C91" s="13" t="s">
        <v>210</v>
      </c>
      <c r="D91" s="14">
        <v>22900</v>
      </c>
      <c r="E91" s="23">
        <v>0.98</v>
      </c>
      <c r="F91" s="23"/>
      <c r="G91" s="16">
        <v>1</v>
      </c>
      <c r="H91" s="14">
        <v>1.4</v>
      </c>
      <c r="I91" s="14">
        <v>1.68</v>
      </c>
      <c r="J91" s="14">
        <v>2.23</v>
      </c>
      <c r="K91" s="17">
        <v>2.57</v>
      </c>
      <c r="L91" s="20"/>
      <c r="M91" s="19">
        <f t="shared" si="294"/>
        <v>0</v>
      </c>
      <c r="N91" s="20"/>
      <c r="O91" s="20">
        <f t="shared" si="399"/>
        <v>0</v>
      </c>
      <c r="P91" s="20">
        <v>420</v>
      </c>
      <c r="Q91" s="19">
        <f t="shared" si="400"/>
        <v>14515485.600000001</v>
      </c>
      <c r="R91" s="20"/>
      <c r="S91" s="19">
        <f t="shared" si="401"/>
        <v>0</v>
      </c>
      <c r="T91" s="20"/>
      <c r="U91" s="19">
        <f t="shared" si="402"/>
        <v>0</v>
      </c>
      <c r="V91" s="20"/>
      <c r="W91" s="19">
        <f t="shared" si="403"/>
        <v>0</v>
      </c>
      <c r="X91" s="20"/>
      <c r="Y91" s="19">
        <f t="shared" si="404"/>
        <v>0</v>
      </c>
      <c r="Z91" s="20"/>
      <c r="AA91" s="19">
        <f t="shared" si="405"/>
        <v>0</v>
      </c>
      <c r="AB91" s="20"/>
      <c r="AC91" s="19">
        <f t="shared" si="406"/>
        <v>0</v>
      </c>
      <c r="AD91" s="20"/>
      <c r="AE91" s="19">
        <f t="shared" si="407"/>
        <v>0</v>
      </c>
      <c r="AF91" s="77"/>
      <c r="AG91" s="19">
        <f t="shared" si="408"/>
        <v>0</v>
      </c>
      <c r="AH91" s="20">
        <v>85</v>
      </c>
      <c r="AI91" s="19">
        <f t="shared" si="409"/>
        <v>2937657.8000000003</v>
      </c>
      <c r="AJ91" s="24">
        <v>0</v>
      </c>
      <c r="AK91" s="19">
        <f t="shared" si="410"/>
        <v>0</v>
      </c>
      <c r="AL91" s="20"/>
      <c r="AM91" s="19">
        <f t="shared" si="411"/>
        <v>0</v>
      </c>
      <c r="AN91" s="20"/>
      <c r="AO91" s="19">
        <f t="shared" si="412"/>
        <v>0</v>
      </c>
      <c r="AP91" s="20"/>
      <c r="AQ91" s="20">
        <f t="shared" si="413"/>
        <v>0</v>
      </c>
      <c r="AR91" s="20"/>
      <c r="AS91" s="20">
        <f t="shared" si="414"/>
        <v>0</v>
      </c>
      <c r="AT91" s="20"/>
      <c r="AU91" s="19">
        <f t="shared" si="415"/>
        <v>0</v>
      </c>
      <c r="AV91" s="20"/>
      <c r="AW91" s="19">
        <f t="shared" si="416"/>
        <v>0</v>
      </c>
      <c r="AX91" s="20"/>
      <c r="AY91" s="19">
        <f t="shared" si="417"/>
        <v>0</v>
      </c>
      <c r="AZ91" s="20">
        <v>10</v>
      </c>
      <c r="BA91" s="19">
        <f t="shared" si="418"/>
        <v>345606.80000000005</v>
      </c>
      <c r="BB91" s="20"/>
      <c r="BC91" s="19">
        <f t="shared" si="419"/>
        <v>0</v>
      </c>
      <c r="BD91" s="20">
        <v>920</v>
      </c>
      <c r="BE91" s="19">
        <f t="shared" si="420"/>
        <v>34686355.199999996</v>
      </c>
      <c r="BF91" s="20"/>
      <c r="BG91" s="19">
        <f t="shared" si="421"/>
        <v>0</v>
      </c>
      <c r="BH91" s="20"/>
      <c r="BI91" s="19">
        <f t="shared" si="422"/>
        <v>0</v>
      </c>
      <c r="BJ91" s="20"/>
      <c r="BK91" s="19">
        <f t="shared" si="423"/>
        <v>0</v>
      </c>
      <c r="BL91" s="20">
        <v>44</v>
      </c>
      <c r="BM91" s="19">
        <f t="shared" si="424"/>
        <v>1824803.9040000001</v>
      </c>
      <c r="BN91" s="20">
        <v>0</v>
      </c>
      <c r="BO91" s="19">
        <f t="shared" si="425"/>
        <v>0</v>
      </c>
      <c r="BP91" s="20">
        <v>1</v>
      </c>
      <c r="BQ91" s="19">
        <f t="shared" si="426"/>
        <v>47128.2</v>
      </c>
      <c r="BR91" s="20">
        <v>3</v>
      </c>
      <c r="BS91" s="19">
        <f t="shared" si="427"/>
        <v>101796.912</v>
      </c>
      <c r="BT91" s="20">
        <v>5</v>
      </c>
      <c r="BU91" s="19">
        <f t="shared" si="428"/>
        <v>235641</v>
      </c>
      <c r="BV91" s="20">
        <v>5</v>
      </c>
      <c r="BW91" s="19">
        <f t="shared" si="429"/>
        <v>188512.8</v>
      </c>
      <c r="BX91" s="20">
        <v>3</v>
      </c>
      <c r="BY91" s="22">
        <f t="shared" si="430"/>
        <v>113107.68</v>
      </c>
      <c r="BZ91" s="20"/>
      <c r="CA91" s="19">
        <f t="shared" si="431"/>
        <v>0</v>
      </c>
      <c r="CB91" s="20"/>
      <c r="CC91" s="19">
        <f t="shared" si="432"/>
        <v>0</v>
      </c>
      <c r="CD91" s="20"/>
      <c r="CE91" s="21">
        <f t="shared" si="433"/>
        <v>0</v>
      </c>
      <c r="CF91" s="20"/>
      <c r="CG91" s="20">
        <f t="shared" si="434"/>
        <v>0</v>
      </c>
      <c r="CH91" s="20"/>
      <c r="CI91" s="19">
        <f t="shared" si="435"/>
        <v>0</v>
      </c>
      <c r="CJ91" s="20"/>
      <c r="CK91" s="19">
        <f t="shared" si="436"/>
        <v>0</v>
      </c>
      <c r="CL91" s="20"/>
      <c r="CM91" s="19">
        <f t="shared" si="437"/>
        <v>0</v>
      </c>
      <c r="CN91" s="20"/>
      <c r="CO91" s="19">
        <f t="shared" si="438"/>
        <v>0</v>
      </c>
      <c r="CP91" s="20">
        <v>3</v>
      </c>
      <c r="CQ91" s="19">
        <f t="shared" si="439"/>
        <v>106509.73199999999</v>
      </c>
      <c r="CR91" s="20">
        <v>29</v>
      </c>
      <c r="CS91" s="19">
        <f t="shared" si="440"/>
        <v>1029594.0759999999</v>
      </c>
      <c r="CT91" s="20"/>
      <c r="CU91" s="19">
        <f t="shared" si="441"/>
        <v>0</v>
      </c>
      <c r="CV91" s="24">
        <v>0</v>
      </c>
      <c r="CW91" s="19">
        <f t="shared" si="442"/>
        <v>0</v>
      </c>
      <c r="CX91" s="20"/>
      <c r="CY91" s="19">
        <f t="shared" si="443"/>
        <v>0</v>
      </c>
      <c r="CZ91" s="20"/>
      <c r="DA91" s="19">
        <f t="shared" si="444"/>
        <v>0</v>
      </c>
      <c r="DB91" s="20">
        <v>25</v>
      </c>
      <c r="DC91" s="19">
        <f t="shared" si="445"/>
        <v>942564</v>
      </c>
      <c r="DD91" s="20">
        <v>89</v>
      </c>
      <c r="DE91" s="19">
        <f t="shared" si="446"/>
        <v>4026633.4079999998</v>
      </c>
      <c r="DF91" s="20">
        <v>6</v>
      </c>
      <c r="DG91" s="19">
        <f t="shared" si="447"/>
        <v>255623.35679999995</v>
      </c>
      <c r="DH91" s="20">
        <v>2</v>
      </c>
      <c r="DI91" s="19">
        <f t="shared" si="448"/>
        <v>120109.58399999999</v>
      </c>
      <c r="DJ91" s="20">
        <v>3</v>
      </c>
      <c r="DK91" s="19">
        <f t="shared" si="449"/>
        <v>207633.38399999996</v>
      </c>
      <c r="DL91" s="19">
        <f t="shared" si="346"/>
        <v>1653</v>
      </c>
      <c r="DM91" s="19">
        <f t="shared" si="346"/>
        <v>61684763.436799996</v>
      </c>
    </row>
    <row r="92" spans="1:117" ht="30" customHeight="1" x14ac:dyDescent="0.25">
      <c r="A92" s="123"/>
      <c r="B92" s="81">
        <v>65</v>
      </c>
      <c r="C92" s="13" t="s">
        <v>211</v>
      </c>
      <c r="D92" s="14">
        <v>22900</v>
      </c>
      <c r="E92" s="23">
        <v>0.35</v>
      </c>
      <c r="F92" s="23"/>
      <c r="G92" s="16">
        <v>1</v>
      </c>
      <c r="H92" s="14">
        <v>1.4</v>
      </c>
      <c r="I92" s="14">
        <v>1.68</v>
      </c>
      <c r="J92" s="14">
        <v>2.23</v>
      </c>
      <c r="K92" s="17">
        <v>2.57</v>
      </c>
      <c r="L92" s="20">
        <v>90</v>
      </c>
      <c r="M92" s="19">
        <f t="shared" si="294"/>
        <v>1110879</v>
      </c>
      <c r="N92" s="20"/>
      <c r="O92" s="20">
        <f t="shared" si="399"/>
        <v>0</v>
      </c>
      <c r="P92" s="20"/>
      <c r="Q92" s="19">
        <f t="shared" si="400"/>
        <v>0</v>
      </c>
      <c r="R92" s="20"/>
      <c r="S92" s="19">
        <f t="shared" si="401"/>
        <v>0</v>
      </c>
      <c r="T92" s="20">
        <v>0</v>
      </c>
      <c r="U92" s="19">
        <f t="shared" si="402"/>
        <v>0</v>
      </c>
      <c r="V92" s="20">
        <v>0</v>
      </c>
      <c r="W92" s="19">
        <f t="shared" si="403"/>
        <v>0</v>
      </c>
      <c r="X92" s="20"/>
      <c r="Y92" s="19">
        <f t="shared" si="404"/>
        <v>0</v>
      </c>
      <c r="Z92" s="20">
        <v>0</v>
      </c>
      <c r="AA92" s="19">
        <f t="shared" si="405"/>
        <v>0</v>
      </c>
      <c r="AB92" s="20"/>
      <c r="AC92" s="19">
        <f t="shared" si="406"/>
        <v>0</v>
      </c>
      <c r="AD92" s="20">
        <v>0</v>
      </c>
      <c r="AE92" s="19">
        <f t="shared" si="407"/>
        <v>0</v>
      </c>
      <c r="AF92" s="20">
        <v>140</v>
      </c>
      <c r="AG92" s="19">
        <f t="shared" si="408"/>
        <v>1728034.0000000002</v>
      </c>
      <c r="AH92" s="20">
        <v>175</v>
      </c>
      <c r="AI92" s="19">
        <f t="shared" si="409"/>
        <v>2160042.5</v>
      </c>
      <c r="AJ92" s="24">
        <v>0</v>
      </c>
      <c r="AK92" s="19">
        <f t="shared" si="410"/>
        <v>0</v>
      </c>
      <c r="AL92" s="20">
        <v>10</v>
      </c>
      <c r="AM92" s="19">
        <f t="shared" si="411"/>
        <v>148117.20000000001</v>
      </c>
      <c r="AN92" s="20"/>
      <c r="AO92" s="19">
        <f t="shared" si="412"/>
        <v>0</v>
      </c>
      <c r="AP92" s="20"/>
      <c r="AQ92" s="20">
        <f t="shared" si="413"/>
        <v>0</v>
      </c>
      <c r="AR92" s="20">
        <v>4</v>
      </c>
      <c r="AS92" s="20">
        <f t="shared" si="414"/>
        <v>51616.599999999991</v>
      </c>
      <c r="AT92" s="20">
        <v>0</v>
      </c>
      <c r="AU92" s="19">
        <f t="shared" si="415"/>
        <v>0</v>
      </c>
      <c r="AV92" s="20">
        <v>0</v>
      </c>
      <c r="AW92" s="19">
        <f t="shared" si="416"/>
        <v>0</v>
      </c>
      <c r="AX92" s="20">
        <v>0</v>
      </c>
      <c r="AY92" s="19">
        <f t="shared" si="417"/>
        <v>0</v>
      </c>
      <c r="AZ92" s="20">
        <v>20</v>
      </c>
      <c r="BA92" s="19">
        <f t="shared" si="418"/>
        <v>246862.00000000003</v>
      </c>
      <c r="BB92" s="20"/>
      <c r="BC92" s="19">
        <f t="shared" si="419"/>
        <v>0</v>
      </c>
      <c r="BD92" s="20">
        <v>43</v>
      </c>
      <c r="BE92" s="19">
        <f t="shared" si="420"/>
        <v>579003.6</v>
      </c>
      <c r="BF92" s="20">
        <v>3</v>
      </c>
      <c r="BG92" s="19">
        <f t="shared" si="421"/>
        <v>40395.599999999999</v>
      </c>
      <c r="BH92" s="20"/>
      <c r="BI92" s="19">
        <f t="shared" si="422"/>
        <v>0</v>
      </c>
      <c r="BJ92" s="20">
        <v>0</v>
      </c>
      <c r="BK92" s="19">
        <f t="shared" si="423"/>
        <v>0</v>
      </c>
      <c r="BL92" s="20">
        <v>37</v>
      </c>
      <c r="BM92" s="19">
        <f t="shared" si="424"/>
        <v>548033.64</v>
      </c>
      <c r="BN92" s="20">
        <v>25</v>
      </c>
      <c r="BO92" s="19">
        <f t="shared" si="425"/>
        <v>336630</v>
      </c>
      <c r="BP92" s="20">
        <v>56</v>
      </c>
      <c r="BQ92" s="19">
        <f t="shared" si="426"/>
        <v>942564</v>
      </c>
      <c r="BR92" s="20">
        <v>7</v>
      </c>
      <c r="BS92" s="19">
        <f t="shared" si="427"/>
        <v>84830.76</v>
      </c>
      <c r="BT92" s="20">
        <v>35</v>
      </c>
      <c r="BU92" s="19">
        <f t="shared" si="428"/>
        <v>589102.5</v>
      </c>
      <c r="BV92" s="20">
        <v>20</v>
      </c>
      <c r="BW92" s="19">
        <f t="shared" si="429"/>
        <v>269304</v>
      </c>
      <c r="BX92" s="20">
        <v>32</v>
      </c>
      <c r="BY92" s="22">
        <f t="shared" si="430"/>
        <v>430886.39999999991</v>
      </c>
      <c r="BZ92" s="20"/>
      <c r="CA92" s="19">
        <f t="shared" si="431"/>
        <v>0</v>
      </c>
      <c r="CB92" s="20"/>
      <c r="CC92" s="19">
        <f t="shared" si="432"/>
        <v>0</v>
      </c>
      <c r="CD92" s="20">
        <v>0</v>
      </c>
      <c r="CE92" s="21">
        <f t="shared" si="433"/>
        <v>0</v>
      </c>
      <c r="CF92" s="20"/>
      <c r="CG92" s="20">
        <f t="shared" si="434"/>
        <v>0</v>
      </c>
      <c r="CH92" s="20"/>
      <c r="CI92" s="19">
        <f t="shared" si="435"/>
        <v>0</v>
      </c>
      <c r="CJ92" s="20">
        <v>1</v>
      </c>
      <c r="CK92" s="19">
        <f t="shared" si="436"/>
        <v>7854.699999999998</v>
      </c>
      <c r="CL92" s="20"/>
      <c r="CM92" s="19">
        <f t="shared" si="437"/>
        <v>0</v>
      </c>
      <c r="CN92" s="20"/>
      <c r="CO92" s="19">
        <f t="shared" si="438"/>
        <v>0</v>
      </c>
      <c r="CP92" s="20">
        <v>12</v>
      </c>
      <c r="CQ92" s="19">
        <f t="shared" si="439"/>
        <v>152156.75999999998</v>
      </c>
      <c r="CR92" s="20">
        <v>35</v>
      </c>
      <c r="CS92" s="19">
        <f t="shared" si="440"/>
        <v>443790.54999999993</v>
      </c>
      <c r="CT92" s="20">
        <v>0</v>
      </c>
      <c r="CU92" s="19">
        <f t="shared" si="441"/>
        <v>0</v>
      </c>
      <c r="CV92" s="24">
        <v>95</v>
      </c>
      <c r="CW92" s="19">
        <f t="shared" si="442"/>
        <v>1151274.6000000001</v>
      </c>
      <c r="CX92" s="20"/>
      <c r="CY92" s="19">
        <f t="shared" si="443"/>
        <v>0</v>
      </c>
      <c r="CZ92" s="20">
        <v>0</v>
      </c>
      <c r="DA92" s="19">
        <f t="shared" si="444"/>
        <v>0</v>
      </c>
      <c r="DB92" s="20">
        <v>40</v>
      </c>
      <c r="DC92" s="19">
        <f t="shared" si="445"/>
        <v>538608</v>
      </c>
      <c r="DD92" s="20"/>
      <c r="DE92" s="19">
        <f t="shared" si="446"/>
        <v>0</v>
      </c>
      <c r="DF92" s="20">
        <v>30</v>
      </c>
      <c r="DG92" s="19">
        <f t="shared" si="447"/>
        <v>456470.27999999991</v>
      </c>
      <c r="DH92" s="20">
        <v>11</v>
      </c>
      <c r="DI92" s="19">
        <f t="shared" si="448"/>
        <v>235929.54</v>
      </c>
      <c r="DJ92" s="20">
        <v>20</v>
      </c>
      <c r="DK92" s="19">
        <f t="shared" si="449"/>
        <v>494365.19999999995</v>
      </c>
      <c r="DL92" s="19">
        <f t="shared" si="346"/>
        <v>941</v>
      </c>
      <c r="DM92" s="19">
        <f t="shared" si="346"/>
        <v>12746751.429999996</v>
      </c>
    </row>
    <row r="93" spans="1:117" ht="30" customHeight="1" x14ac:dyDescent="0.25">
      <c r="A93" s="123"/>
      <c r="B93" s="81">
        <v>66</v>
      </c>
      <c r="C93" s="13" t="s">
        <v>212</v>
      </c>
      <c r="D93" s="14">
        <v>22900</v>
      </c>
      <c r="E93" s="23">
        <v>0.5</v>
      </c>
      <c r="F93" s="23"/>
      <c r="G93" s="16">
        <v>1</v>
      </c>
      <c r="H93" s="14">
        <v>1.4</v>
      </c>
      <c r="I93" s="14">
        <v>1.68</v>
      </c>
      <c r="J93" s="14">
        <v>2.23</v>
      </c>
      <c r="K93" s="17">
        <v>2.57</v>
      </c>
      <c r="L93" s="20">
        <v>40</v>
      </c>
      <c r="M93" s="19">
        <f t="shared" si="294"/>
        <v>705320</v>
      </c>
      <c r="N93" s="20"/>
      <c r="O93" s="20">
        <f t="shared" si="399"/>
        <v>0</v>
      </c>
      <c r="P93" s="20">
        <v>1410</v>
      </c>
      <c r="Q93" s="19">
        <f t="shared" si="400"/>
        <v>24862530.000000004</v>
      </c>
      <c r="R93" s="20"/>
      <c r="S93" s="19">
        <f t="shared" si="401"/>
        <v>0</v>
      </c>
      <c r="T93" s="20"/>
      <c r="U93" s="19">
        <f t="shared" si="402"/>
        <v>0</v>
      </c>
      <c r="V93" s="20"/>
      <c r="W93" s="19">
        <f t="shared" si="403"/>
        <v>0</v>
      </c>
      <c r="X93" s="20"/>
      <c r="Y93" s="19">
        <f t="shared" si="404"/>
        <v>0</v>
      </c>
      <c r="Z93" s="20"/>
      <c r="AA93" s="19">
        <f t="shared" si="405"/>
        <v>0</v>
      </c>
      <c r="AB93" s="20"/>
      <c r="AC93" s="19">
        <f t="shared" si="406"/>
        <v>0</v>
      </c>
      <c r="AD93" s="20"/>
      <c r="AE93" s="19">
        <f t="shared" si="407"/>
        <v>0</v>
      </c>
      <c r="AF93" s="20">
        <v>232</v>
      </c>
      <c r="AG93" s="19">
        <f t="shared" si="408"/>
        <v>4090856</v>
      </c>
      <c r="AH93" s="20">
        <v>46</v>
      </c>
      <c r="AI93" s="19">
        <f t="shared" si="409"/>
        <v>811118.00000000012</v>
      </c>
      <c r="AJ93" s="24">
        <v>0</v>
      </c>
      <c r="AK93" s="19">
        <f t="shared" si="410"/>
        <v>0</v>
      </c>
      <c r="AL93" s="20">
        <v>60</v>
      </c>
      <c r="AM93" s="19">
        <f t="shared" si="411"/>
        <v>1269576</v>
      </c>
      <c r="AN93" s="20"/>
      <c r="AO93" s="19">
        <f t="shared" si="412"/>
        <v>0</v>
      </c>
      <c r="AP93" s="20"/>
      <c r="AQ93" s="20">
        <f t="shared" si="413"/>
        <v>0</v>
      </c>
      <c r="AR93" s="20"/>
      <c r="AS93" s="20">
        <f t="shared" si="414"/>
        <v>0</v>
      </c>
      <c r="AT93" s="20"/>
      <c r="AU93" s="19">
        <f t="shared" si="415"/>
        <v>0</v>
      </c>
      <c r="AV93" s="20"/>
      <c r="AW93" s="19">
        <f t="shared" si="416"/>
        <v>0</v>
      </c>
      <c r="AX93" s="20"/>
      <c r="AY93" s="19">
        <f t="shared" si="417"/>
        <v>0</v>
      </c>
      <c r="AZ93" s="20">
        <v>130</v>
      </c>
      <c r="BA93" s="19">
        <f t="shared" si="418"/>
        <v>2292290</v>
      </c>
      <c r="BB93" s="20"/>
      <c r="BC93" s="19">
        <f t="shared" si="419"/>
        <v>0</v>
      </c>
      <c r="BD93" s="20">
        <v>681</v>
      </c>
      <c r="BE93" s="19">
        <f t="shared" si="420"/>
        <v>13099716</v>
      </c>
      <c r="BF93" s="20">
        <v>1</v>
      </c>
      <c r="BG93" s="19">
        <f t="shared" si="421"/>
        <v>19236</v>
      </c>
      <c r="BH93" s="20">
        <v>50</v>
      </c>
      <c r="BI93" s="19">
        <f t="shared" si="422"/>
        <v>1106070</v>
      </c>
      <c r="BJ93" s="20"/>
      <c r="BK93" s="19">
        <f t="shared" si="423"/>
        <v>0</v>
      </c>
      <c r="BL93" s="20">
        <v>369</v>
      </c>
      <c r="BM93" s="19">
        <f t="shared" si="424"/>
        <v>7807892.4000000004</v>
      </c>
      <c r="BN93" s="20">
        <v>130</v>
      </c>
      <c r="BO93" s="19">
        <f t="shared" si="425"/>
        <v>2500680</v>
      </c>
      <c r="BP93" s="20">
        <v>112</v>
      </c>
      <c r="BQ93" s="19">
        <f t="shared" si="426"/>
        <v>2693040</v>
      </c>
      <c r="BR93" s="20">
        <v>65</v>
      </c>
      <c r="BS93" s="19">
        <f t="shared" si="427"/>
        <v>1125306</v>
      </c>
      <c r="BT93" s="20">
        <v>420</v>
      </c>
      <c r="BU93" s="19">
        <f t="shared" si="428"/>
        <v>10098900</v>
      </c>
      <c r="BV93" s="20">
        <v>650</v>
      </c>
      <c r="BW93" s="19">
        <f t="shared" si="429"/>
        <v>12503400</v>
      </c>
      <c r="BX93" s="20">
        <f>300+7</f>
        <v>307</v>
      </c>
      <c r="BY93" s="22">
        <f t="shared" si="430"/>
        <v>5905452</v>
      </c>
      <c r="BZ93" s="20">
        <v>10</v>
      </c>
      <c r="CA93" s="19">
        <f t="shared" si="431"/>
        <v>181138.99999999997</v>
      </c>
      <c r="CB93" s="20"/>
      <c r="CC93" s="19">
        <f t="shared" si="432"/>
        <v>0</v>
      </c>
      <c r="CD93" s="20"/>
      <c r="CE93" s="21">
        <f t="shared" si="433"/>
        <v>0</v>
      </c>
      <c r="CF93" s="20"/>
      <c r="CG93" s="20">
        <f t="shared" si="434"/>
        <v>0</v>
      </c>
      <c r="CH93" s="20"/>
      <c r="CI93" s="19">
        <f t="shared" si="435"/>
        <v>0</v>
      </c>
      <c r="CJ93" s="20"/>
      <c r="CK93" s="19">
        <f t="shared" si="436"/>
        <v>0</v>
      </c>
      <c r="CL93" s="20"/>
      <c r="CM93" s="19">
        <f t="shared" si="437"/>
        <v>0</v>
      </c>
      <c r="CN93" s="20"/>
      <c r="CO93" s="19">
        <f t="shared" si="438"/>
        <v>0</v>
      </c>
      <c r="CP93" s="20">
        <v>140</v>
      </c>
      <c r="CQ93" s="19">
        <f t="shared" si="439"/>
        <v>2535945.9999999995</v>
      </c>
      <c r="CR93" s="20">
        <v>372</v>
      </c>
      <c r="CS93" s="19">
        <f t="shared" si="440"/>
        <v>6738370.7999999998</v>
      </c>
      <c r="CT93" s="20"/>
      <c r="CU93" s="19">
        <f t="shared" si="441"/>
        <v>0</v>
      </c>
      <c r="CV93" s="24">
        <v>235</v>
      </c>
      <c r="CW93" s="19">
        <f t="shared" si="442"/>
        <v>4068414</v>
      </c>
      <c r="CX93" s="20"/>
      <c r="CY93" s="19">
        <f t="shared" si="443"/>
        <v>0</v>
      </c>
      <c r="CZ93" s="20"/>
      <c r="DA93" s="19">
        <f t="shared" si="444"/>
        <v>0</v>
      </c>
      <c r="DB93" s="20">
        <v>87</v>
      </c>
      <c r="DC93" s="19">
        <f t="shared" si="445"/>
        <v>1673532</v>
      </c>
      <c r="DD93" s="20">
        <v>1</v>
      </c>
      <c r="DE93" s="19">
        <f t="shared" si="446"/>
        <v>23083.200000000001</v>
      </c>
      <c r="DF93" s="20">
        <v>250</v>
      </c>
      <c r="DG93" s="19">
        <f t="shared" si="447"/>
        <v>5434169.9999999991</v>
      </c>
      <c r="DH93" s="20">
        <v>82</v>
      </c>
      <c r="DI93" s="19">
        <f t="shared" si="448"/>
        <v>2512496.4</v>
      </c>
      <c r="DJ93" s="20">
        <v>230</v>
      </c>
      <c r="DK93" s="19">
        <f t="shared" si="449"/>
        <v>8121714</v>
      </c>
      <c r="DL93" s="19">
        <f t="shared" si="346"/>
        <v>6110</v>
      </c>
      <c r="DM93" s="19">
        <f t="shared" si="346"/>
        <v>122180247.80000001</v>
      </c>
    </row>
    <row r="94" spans="1:117" ht="15.75" customHeight="1" x14ac:dyDescent="0.25">
      <c r="A94" s="123"/>
      <c r="B94" s="81">
        <v>67</v>
      </c>
      <c r="C94" s="13" t="s">
        <v>213</v>
      </c>
      <c r="D94" s="14">
        <v>22900</v>
      </c>
      <c r="E94" s="23">
        <v>1.01</v>
      </c>
      <c r="F94" s="23"/>
      <c r="G94" s="16">
        <v>1</v>
      </c>
      <c r="H94" s="14">
        <v>1.4</v>
      </c>
      <c r="I94" s="14">
        <v>1.68</v>
      </c>
      <c r="J94" s="14">
        <v>2.23</v>
      </c>
      <c r="K94" s="17">
        <v>2.57</v>
      </c>
      <c r="L94" s="20"/>
      <c r="M94" s="19">
        <f t="shared" si="294"/>
        <v>0</v>
      </c>
      <c r="N94" s="20"/>
      <c r="O94" s="20">
        <f t="shared" si="399"/>
        <v>0</v>
      </c>
      <c r="P94" s="20">
        <v>20</v>
      </c>
      <c r="Q94" s="19">
        <f t="shared" si="400"/>
        <v>712373.20000000007</v>
      </c>
      <c r="R94" s="20"/>
      <c r="S94" s="19">
        <f t="shared" si="401"/>
        <v>0</v>
      </c>
      <c r="T94" s="20"/>
      <c r="U94" s="19">
        <f t="shared" si="402"/>
        <v>0</v>
      </c>
      <c r="V94" s="20"/>
      <c r="W94" s="19">
        <f t="shared" si="403"/>
        <v>0</v>
      </c>
      <c r="X94" s="20"/>
      <c r="Y94" s="19">
        <f t="shared" si="404"/>
        <v>0</v>
      </c>
      <c r="Z94" s="20"/>
      <c r="AA94" s="19">
        <f t="shared" si="405"/>
        <v>0</v>
      </c>
      <c r="AB94" s="20"/>
      <c r="AC94" s="19">
        <f t="shared" si="406"/>
        <v>0</v>
      </c>
      <c r="AD94" s="20"/>
      <c r="AE94" s="19">
        <f t="shared" si="407"/>
        <v>0</v>
      </c>
      <c r="AF94" s="20"/>
      <c r="AG94" s="19">
        <f t="shared" si="408"/>
        <v>0</v>
      </c>
      <c r="AH94" s="20">
        <v>61</v>
      </c>
      <c r="AI94" s="19">
        <f t="shared" si="409"/>
        <v>2172738.2600000002</v>
      </c>
      <c r="AJ94" s="24">
        <v>0</v>
      </c>
      <c r="AK94" s="19">
        <f t="shared" si="410"/>
        <v>0</v>
      </c>
      <c r="AL94" s="20"/>
      <c r="AM94" s="19">
        <f t="shared" si="411"/>
        <v>0</v>
      </c>
      <c r="AN94" s="20"/>
      <c r="AO94" s="19">
        <f t="shared" si="412"/>
        <v>0</v>
      </c>
      <c r="AP94" s="20"/>
      <c r="AQ94" s="20">
        <f t="shared" si="413"/>
        <v>0</v>
      </c>
      <c r="AR94" s="20"/>
      <c r="AS94" s="20">
        <f t="shared" si="414"/>
        <v>0</v>
      </c>
      <c r="AT94" s="20"/>
      <c r="AU94" s="19">
        <f t="shared" si="415"/>
        <v>0</v>
      </c>
      <c r="AV94" s="20"/>
      <c r="AW94" s="19">
        <f t="shared" si="416"/>
        <v>0</v>
      </c>
      <c r="AX94" s="20"/>
      <c r="AY94" s="19">
        <f t="shared" si="417"/>
        <v>0</v>
      </c>
      <c r="AZ94" s="20">
        <v>21</v>
      </c>
      <c r="BA94" s="19">
        <f t="shared" si="418"/>
        <v>747991.86</v>
      </c>
      <c r="BB94" s="20"/>
      <c r="BC94" s="19">
        <f t="shared" si="419"/>
        <v>0</v>
      </c>
      <c r="BD94" s="20"/>
      <c r="BE94" s="19">
        <f t="shared" si="420"/>
        <v>0</v>
      </c>
      <c r="BF94" s="20"/>
      <c r="BG94" s="19">
        <f t="shared" si="421"/>
        <v>0</v>
      </c>
      <c r="BH94" s="20"/>
      <c r="BI94" s="19">
        <f t="shared" si="422"/>
        <v>0</v>
      </c>
      <c r="BJ94" s="20"/>
      <c r="BK94" s="19">
        <f t="shared" si="423"/>
        <v>0</v>
      </c>
      <c r="BL94" s="20"/>
      <c r="BM94" s="19">
        <f t="shared" si="424"/>
        <v>0</v>
      </c>
      <c r="BN94" s="20"/>
      <c r="BO94" s="19">
        <f t="shared" si="425"/>
        <v>0</v>
      </c>
      <c r="BP94" s="20"/>
      <c r="BQ94" s="19">
        <f t="shared" si="426"/>
        <v>0</v>
      </c>
      <c r="BR94" s="20"/>
      <c r="BS94" s="19">
        <f t="shared" si="427"/>
        <v>0</v>
      </c>
      <c r="BT94" s="20"/>
      <c r="BU94" s="19">
        <f t="shared" si="428"/>
        <v>0</v>
      </c>
      <c r="BV94" s="20"/>
      <c r="BW94" s="19">
        <f t="shared" si="429"/>
        <v>0</v>
      </c>
      <c r="BX94" s="20"/>
      <c r="BY94" s="22">
        <f t="shared" si="430"/>
        <v>0</v>
      </c>
      <c r="BZ94" s="20"/>
      <c r="CA94" s="19">
        <f t="shared" si="431"/>
        <v>0</v>
      </c>
      <c r="CB94" s="20"/>
      <c r="CC94" s="19">
        <f t="shared" si="432"/>
        <v>0</v>
      </c>
      <c r="CD94" s="20"/>
      <c r="CE94" s="21">
        <f t="shared" si="433"/>
        <v>0</v>
      </c>
      <c r="CF94" s="20"/>
      <c r="CG94" s="20">
        <f t="shared" si="434"/>
        <v>0</v>
      </c>
      <c r="CH94" s="20"/>
      <c r="CI94" s="19">
        <f t="shared" si="435"/>
        <v>0</v>
      </c>
      <c r="CJ94" s="20"/>
      <c r="CK94" s="19">
        <f t="shared" si="436"/>
        <v>0</v>
      </c>
      <c r="CL94" s="20"/>
      <c r="CM94" s="19">
        <f t="shared" si="437"/>
        <v>0</v>
      </c>
      <c r="CN94" s="20"/>
      <c r="CO94" s="19">
        <f t="shared" si="438"/>
        <v>0</v>
      </c>
      <c r="CP94" s="20"/>
      <c r="CQ94" s="19">
        <f t="shared" si="439"/>
        <v>0</v>
      </c>
      <c r="CR94" s="20">
        <v>4</v>
      </c>
      <c r="CS94" s="19">
        <f t="shared" si="440"/>
        <v>146360.31199999998</v>
      </c>
      <c r="CT94" s="20"/>
      <c r="CU94" s="19">
        <f t="shared" si="441"/>
        <v>0</v>
      </c>
      <c r="CV94" s="24">
        <v>0</v>
      </c>
      <c r="CW94" s="19">
        <f t="shared" si="442"/>
        <v>0</v>
      </c>
      <c r="CX94" s="20"/>
      <c r="CY94" s="19">
        <f t="shared" si="443"/>
        <v>0</v>
      </c>
      <c r="CZ94" s="20"/>
      <c r="DA94" s="19">
        <f t="shared" si="444"/>
        <v>0</v>
      </c>
      <c r="DB94" s="20"/>
      <c r="DC94" s="19">
        <f t="shared" si="445"/>
        <v>0</v>
      </c>
      <c r="DD94" s="20"/>
      <c r="DE94" s="19">
        <f t="shared" si="446"/>
        <v>0</v>
      </c>
      <c r="DF94" s="20"/>
      <c r="DG94" s="19">
        <f t="shared" si="447"/>
        <v>0</v>
      </c>
      <c r="DH94" s="20"/>
      <c r="DI94" s="19">
        <f t="shared" si="448"/>
        <v>0</v>
      </c>
      <c r="DJ94" s="20"/>
      <c r="DK94" s="19">
        <f t="shared" si="449"/>
        <v>0</v>
      </c>
      <c r="DL94" s="19">
        <f t="shared" si="346"/>
        <v>106</v>
      </c>
      <c r="DM94" s="19">
        <f t="shared" si="346"/>
        <v>3779463.6320000002</v>
      </c>
    </row>
    <row r="95" spans="1:117" ht="33" customHeight="1" x14ac:dyDescent="0.25">
      <c r="A95" s="123"/>
      <c r="B95" s="81">
        <v>68</v>
      </c>
      <c r="C95" s="13" t="s">
        <v>214</v>
      </c>
      <c r="D95" s="14">
        <v>22900</v>
      </c>
      <c r="E95" s="27">
        <v>2.2999999999999998</v>
      </c>
      <c r="F95" s="27"/>
      <c r="G95" s="16">
        <v>1</v>
      </c>
      <c r="H95" s="14">
        <v>1.4</v>
      </c>
      <c r="I95" s="14">
        <v>1.68</v>
      </c>
      <c r="J95" s="14">
        <v>2.23</v>
      </c>
      <c r="K95" s="17">
        <v>2.57</v>
      </c>
      <c r="L95" s="20">
        <v>1</v>
      </c>
      <c r="M95" s="19">
        <f t="shared" si="294"/>
        <v>81111.799999999988</v>
      </c>
      <c r="N95" s="20"/>
      <c r="O95" s="20">
        <f t="shared" si="399"/>
        <v>0</v>
      </c>
      <c r="P95" s="20"/>
      <c r="Q95" s="19">
        <f t="shared" si="400"/>
        <v>0</v>
      </c>
      <c r="R95" s="20"/>
      <c r="S95" s="19">
        <f t="shared" si="401"/>
        <v>0</v>
      </c>
      <c r="T95" s="20"/>
      <c r="U95" s="19">
        <f t="shared" si="402"/>
        <v>0</v>
      </c>
      <c r="V95" s="20"/>
      <c r="W95" s="19">
        <f t="shared" si="403"/>
        <v>0</v>
      </c>
      <c r="X95" s="20"/>
      <c r="Y95" s="19">
        <f t="shared" si="404"/>
        <v>0</v>
      </c>
      <c r="Z95" s="20"/>
      <c r="AA95" s="19">
        <f t="shared" si="405"/>
        <v>0</v>
      </c>
      <c r="AB95" s="20"/>
      <c r="AC95" s="19">
        <f t="shared" si="406"/>
        <v>0</v>
      </c>
      <c r="AD95" s="20"/>
      <c r="AE95" s="19">
        <f t="shared" si="407"/>
        <v>0</v>
      </c>
      <c r="AF95" s="20"/>
      <c r="AG95" s="19">
        <f t="shared" si="408"/>
        <v>0</v>
      </c>
      <c r="AH95" s="20">
        <v>1</v>
      </c>
      <c r="AI95" s="19">
        <f t="shared" si="409"/>
        <v>81111.799999999988</v>
      </c>
      <c r="AJ95" s="24">
        <v>0</v>
      </c>
      <c r="AK95" s="19">
        <f t="shared" si="410"/>
        <v>0</v>
      </c>
      <c r="AL95" s="20"/>
      <c r="AM95" s="19">
        <f t="shared" si="411"/>
        <v>0</v>
      </c>
      <c r="AN95" s="20"/>
      <c r="AO95" s="19">
        <f t="shared" si="412"/>
        <v>0</v>
      </c>
      <c r="AP95" s="20"/>
      <c r="AQ95" s="20">
        <f t="shared" si="413"/>
        <v>0</v>
      </c>
      <c r="AR95" s="20"/>
      <c r="AS95" s="20">
        <f t="shared" si="414"/>
        <v>0</v>
      </c>
      <c r="AT95" s="20"/>
      <c r="AU95" s="19">
        <f t="shared" si="415"/>
        <v>0</v>
      </c>
      <c r="AV95" s="20"/>
      <c r="AW95" s="19">
        <f t="shared" si="416"/>
        <v>0</v>
      </c>
      <c r="AX95" s="20"/>
      <c r="AY95" s="19">
        <f t="shared" si="417"/>
        <v>0</v>
      </c>
      <c r="AZ95" s="20"/>
      <c r="BA95" s="19">
        <f t="shared" si="418"/>
        <v>0</v>
      </c>
      <c r="BB95" s="20"/>
      <c r="BC95" s="19">
        <f t="shared" si="419"/>
        <v>0</v>
      </c>
      <c r="BD95" s="20">
        <v>1</v>
      </c>
      <c r="BE95" s="19">
        <f t="shared" si="420"/>
        <v>88485.599999999991</v>
      </c>
      <c r="BF95" s="20"/>
      <c r="BG95" s="19">
        <f t="shared" si="421"/>
        <v>0</v>
      </c>
      <c r="BH95" s="20"/>
      <c r="BI95" s="19">
        <f t="shared" si="422"/>
        <v>0</v>
      </c>
      <c r="BJ95" s="20"/>
      <c r="BK95" s="19">
        <f t="shared" si="423"/>
        <v>0</v>
      </c>
      <c r="BL95" s="20"/>
      <c r="BM95" s="19">
        <f t="shared" si="424"/>
        <v>0</v>
      </c>
      <c r="BN95" s="20"/>
      <c r="BO95" s="19">
        <f t="shared" si="425"/>
        <v>0</v>
      </c>
      <c r="BP95" s="20"/>
      <c r="BQ95" s="19">
        <f t="shared" si="426"/>
        <v>0</v>
      </c>
      <c r="BR95" s="20"/>
      <c r="BS95" s="19">
        <f t="shared" si="427"/>
        <v>0</v>
      </c>
      <c r="BT95" s="20">
        <v>3</v>
      </c>
      <c r="BU95" s="19">
        <f t="shared" si="428"/>
        <v>331821</v>
      </c>
      <c r="BV95" s="20"/>
      <c r="BW95" s="19">
        <f t="shared" si="429"/>
        <v>0</v>
      </c>
      <c r="BX95" s="20"/>
      <c r="BY95" s="19">
        <f t="shared" si="430"/>
        <v>0</v>
      </c>
      <c r="BZ95" s="20"/>
      <c r="CA95" s="19">
        <f t="shared" si="431"/>
        <v>0</v>
      </c>
      <c r="CB95" s="20"/>
      <c r="CC95" s="19">
        <f t="shared" si="432"/>
        <v>0</v>
      </c>
      <c r="CD95" s="20"/>
      <c r="CE95" s="21">
        <f t="shared" si="433"/>
        <v>0</v>
      </c>
      <c r="CF95" s="20"/>
      <c r="CG95" s="20">
        <f t="shared" si="434"/>
        <v>0</v>
      </c>
      <c r="CH95" s="20"/>
      <c r="CI95" s="19">
        <f t="shared" si="435"/>
        <v>0</v>
      </c>
      <c r="CJ95" s="20"/>
      <c r="CK95" s="19">
        <f t="shared" si="436"/>
        <v>0</v>
      </c>
      <c r="CL95" s="20"/>
      <c r="CM95" s="19">
        <f t="shared" si="437"/>
        <v>0</v>
      </c>
      <c r="CN95" s="20"/>
      <c r="CO95" s="19">
        <f t="shared" si="438"/>
        <v>0</v>
      </c>
      <c r="CP95" s="20"/>
      <c r="CQ95" s="19">
        <f t="shared" si="439"/>
        <v>0</v>
      </c>
      <c r="CR95" s="20"/>
      <c r="CS95" s="19">
        <f t="shared" si="440"/>
        <v>0</v>
      </c>
      <c r="CT95" s="20"/>
      <c r="CU95" s="19">
        <f t="shared" si="441"/>
        <v>0</v>
      </c>
      <c r="CV95" s="24">
        <v>0</v>
      </c>
      <c r="CW95" s="19">
        <f t="shared" si="442"/>
        <v>0</v>
      </c>
      <c r="CX95" s="20"/>
      <c r="CY95" s="19">
        <f t="shared" si="443"/>
        <v>0</v>
      </c>
      <c r="CZ95" s="20"/>
      <c r="DA95" s="19">
        <f t="shared" si="444"/>
        <v>0</v>
      </c>
      <c r="DB95" s="20"/>
      <c r="DC95" s="19">
        <f t="shared" si="445"/>
        <v>0</v>
      </c>
      <c r="DD95" s="20"/>
      <c r="DE95" s="19">
        <f t="shared" si="446"/>
        <v>0</v>
      </c>
      <c r="DF95" s="20"/>
      <c r="DG95" s="19">
        <f t="shared" si="447"/>
        <v>0</v>
      </c>
      <c r="DH95" s="20"/>
      <c r="DI95" s="19">
        <f t="shared" si="448"/>
        <v>0</v>
      </c>
      <c r="DJ95" s="20"/>
      <c r="DK95" s="19">
        <f t="shared" si="449"/>
        <v>0</v>
      </c>
      <c r="DL95" s="19">
        <f t="shared" si="346"/>
        <v>6</v>
      </c>
      <c r="DM95" s="19">
        <f t="shared" si="346"/>
        <v>582530.19999999995</v>
      </c>
    </row>
    <row r="96" spans="1:117" ht="15.75" customHeight="1" x14ac:dyDescent="0.25">
      <c r="A96" s="124">
        <v>13</v>
      </c>
      <c r="B96" s="126"/>
      <c r="C96" s="56" t="s">
        <v>215</v>
      </c>
      <c r="D96" s="62">
        <v>22900</v>
      </c>
      <c r="E96" s="65">
        <v>1.49</v>
      </c>
      <c r="F96" s="164"/>
      <c r="G96" s="63">
        <v>1</v>
      </c>
      <c r="H96" s="62">
        <v>1.4</v>
      </c>
      <c r="I96" s="62">
        <v>1.68</v>
      </c>
      <c r="J96" s="62">
        <v>2.23</v>
      </c>
      <c r="K96" s="64">
        <v>2.57</v>
      </c>
      <c r="L96" s="12">
        <f>SUM(L97:L103)</f>
        <v>693</v>
      </c>
      <c r="M96" s="12">
        <f t="shared" ref="M96:BX96" si="450">SUM(M97:M103)</f>
        <v>34467032.740000002</v>
      </c>
      <c r="N96" s="61">
        <f t="shared" si="450"/>
        <v>2411</v>
      </c>
      <c r="O96" s="61">
        <f t="shared" si="450"/>
        <v>157055592.12</v>
      </c>
      <c r="P96" s="12">
        <f t="shared" si="450"/>
        <v>102</v>
      </c>
      <c r="Q96" s="12">
        <f t="shared" si="450"/>
        <v>4335602.04</v>
      </c>
      <c r="R96" s="61">
        <f t="shared" si="450"/>
        <v>0</v>
      </c>
      <c r="S96" s="61">
        <f t="shared" si="450"/>
        <v>0</v>
      </c>
      <c r="T96" s="12">
        <f t="shared" si="450"/>
        <v>0</v>
      </c>
      <c r="U96" s="12">
        <f t="shared" si="450"/>
        <v>0</v>
      </c>
      <c r="V96" s="12">
        <f t="shared" si="450"/>
        <v>0</v>
      </c>
      <c r="W96" s="12">
        <f t="shared" si="450"/>
        <v>0</v>
      </c>
      <c r="X96" s="12">
        <f t="shared" si="450"/>
        <v>0</v>
      </c>
      <c r="Y96" s="12">
        <f t="shared" si="450"/>
        <v>0</v>
      </c>
      <c r="Z96" s="12">
        <f t="shared" si="450"/>
        <v>0</v>
      </c>
      <c r="AA96" s="12">
        <f t="shared" si="450"/>
        <v>0</v>
      </c>
      <c r="AB96" s="12">
        <f t="shared" si="450"/>
        <v>601</v>
      </c>
      <c r="AC96" s="12">
        <f t="shared" si="450"/>
        <v>31208742.879999999</v>
      </c>
      <c r="AD96" s="12">
        <f t="shared" si="450"/>
        <v>60</v>
      </c>
      <c r="AE96" s="12">
        <f t="shared" si="450"/>
        <v>4214607.5999999996</v>
      </c>
      <c r="AF96" s="12">
        <f t="shared" si="450"/>
        <v>0</v>
      </c>
      <c r="AG96" s="12">
        <f t="shared" si="450"/>
        <v>0</v>
      </c>
      <c r="AH96" s="12">
        <f t="shared" si="450"/>
        <v>278</v>
      </c>
      <c r="AI96" s="12">
        <f t="shared" si="450"/>
        <v>11318975.360000003</v>
      </c>
      <c r="AJ96" s="12">
        <f t="shared" si="450"/>
        <v>0</v>
      </c>
      <c r="AK96" s="12">
        <f t="shared" si="450"/>
        <v>0</v>
      </c>
      <c r="AL96" s="12">
        <f t="shared" si="450"/>
        <v>84</v>
      </c>
      <c r="AM96" s="12">
        <f t="shared" si="450"/>
        <v>4743135.9360000007</v>
      </c>
      <c r="AN96" s="61">
        <v>0</v>
      </c>
      <c r="AO96" s="61">
        <f t="shared" si="450"/>
        <v>0</v>
      </c>
      <c r="AP96" s="61">
        <f t="shared" si="450"/>
        <v>8</v>
      </c>
      <c r="AQ96" s="61">
        <f t="shared" si="450"/>
        <v>310469.03999999998</v>
      </c>
      <c r="AR96" s="61">
        <f t="shared" si="450"/>
        <v>886</v>
      </c>
      <c r="AS96" s="61">
        <f t="shared" si="450"/>
        <v>37127820.379999995</v>
      </c>
      <c r="AT96" s="12">
        <f t="shared" si="450"/>
        <v>0</v>
      </c>
      <c r="AU96" s="12">
        <f t="shared" si="450"/>
        <v>0</v>
      </c>
      <c r="AV96" s="12">
        <f t="shared" si="450"/>
        <v>0</v>
      </c>
      <c r="AW96" s="12">
        <f t="shared" si="450"/>
        <v>0</v>
      </c>
      <c r="AX96" s="12">
        <f t="shared" si="450"/>
        <v>0</v>
      </c>
      <c r="AY96" s="12">
        <f t="shared" si="450"/>
        <v>0</v>
      </c>
      <c r="AZ96" s="12">
        <f t="shared" si="450"/>
        <v>110</v>
      </c>
      <c r="BA96" s="12">
        <f t="shared" si="450"/>
        <v>5328692.5999999996</v>
      </c>
      <c r="BB96" s="12">
        <f t="shared" si="450"/>
        <v>148</v>
      </c>
      <c r="BC96" s="12">
        <f t="shared" si="450"/>
        <v>6469900.3600000013</v>
      </c>
      <c r="BD96" s="12">
        <f t="shared" si="450"/>
        <v>940</v>
      </c>
      <c r="BE96" s="12">
        <f t="shared" si="450"/>
        <v>54167421.839999996</v>
      </c>
      <c r="BF96" s="61">
        <v>1142</v>
      </c>
      <c r="BG96" s="61">
        <f t="shared" si="450"/>
        <v>68302804.079999998</v>
      </c>
      <c r="BH96" s="61">
        <f t="shared" si="450"/>
        <v>0</v>
      </c>
      <c r="BI96" s="61">
        <f t="shared" si="450"/>
        <v>0</v>
      </c>
      <c r="BJ96" s="12">
        <f t="shared" si="450"/>
        <v>0</v>
      </c>
      <c r="BK96" s="12">
        <f t="shared" si="450"/>
        <v>0</v>
      </c>
      <c r="BL96" s="61">
        <f t="shared" si="450"/>
        <v>439</v>
      </c>
      <c r="BM96" s="61">
        <f t="shared" si="450"/>
        <v>24692406.816</v>
      </c>
      <c r="BN96" s="12">
        <f t="shared" si="450"/>
        <v>133</v>
      </c>
      <c r="BO96" s="12">
        <f t="shared" si="450"/>
        <v>6753374.8800000008</v>
      </c>
      <c r="BP96" s="12">
        <f t="shared" si="450"/>
        <v>254</v>
      </c>
      <c r="BQ96" s="12">
        <f t="shared" si="450"/>
        <v>17301820.199999999</v>
      </c>
      <c r="BR96" s="12">
        <f t="shared" si="450"/>
        <v>58</v>
      </c>
      <c r="BS96" s="12">
        <f t="shared" si="450"/>
        <v>2508913.0080000004</v>
      </c>
      <c r="BT96" s="12">
        <f t="shared" si="450"/>
        <v>346</v>
      </c>
      <c r="BU96" s="12">
        <f t="shared" si="450"/>
        <v>22170451.799999997</v>
      </c>
      <c r="BV96" s="12">
        <f t="shared" si="450"/>
        <v>140</v>
      </c>
      <c r="BW96" s="12">
        <f t="shared" si="450"/>
        <v>8461531.6799999997</v>
      </c>
      <c r="BX96" s="12">
        <f t="shared" si="450"/>
        <v>150</v>
      </c>
      <c r="BY96" s="12">
        <f t="shared" ref="BY96:DM96" si="451">SUM(BY97:BY103)</f>
        <v>8670819.3600000013</v>
      </c>
      <c r="BZ96" s="12">
        <f t="shared" si="451"/>
        <v>0</v>
      </c>
      <c r="CA96" s="12">
        <f t="shared" si="451"/>
        <v>0</v>
      </c>
      <c r="CB96" s="12">
        <f t="shared" si="451"/>
        <v>0</v>
      </c>
      <c r="CC96" s="12">
        <f t="shared" si="451"/>
        <v>0</v>
      </c>
      <c r="CD96" s="12">
        <f t="shared" si="451"/>
        <v>0</v>
      </c>
      <c r="CE96" s="163">
        <f t="shared" si="451"/>
        <v>0</v>
      </c>
      <c r="CF96" s="61">
        <f t="shared" si="451"/>
        <v>0</v>
      </c>
      <c r="CG96" s="61">
        <f t="shared" si="451"/>
        <v>0</v>
      </c>
      <c r="CH96" s="28">
        <f t="shared" si="451"/>
        <v>0</v>
      </c>
      <c r="CI96" s="28">
        <f t="shared" si="451"/>
        <v>0</v>
      </c>
      <c r="CJ96" s="28">
        <f t="shared" si="451"/>
        <v>12</v>
      </c>
      <c r="CK96" s="28">
        <f t="shared" si="451"/>
        <v>308353.07999999996</v>
      </c>
      <c r="CL96" s="28">
        <f t="shared" si="451"/>
        <v>18</v>
      </c>
      <c r="CM96" s="28">
        <f t="shared" si="451"/>
        <v>452430.72000000003</v>
      </c>
      <c r="CN96" s="28">
        <f t="shared" si="451"/>
        <v>19</v>
      </c>
      <c r="CO96" s="28">
        <f t="shared" si="451"/>
        <v>544891.76</v>
      </c>
      <c r="CP96" s="28">
        <f t="shared" si="451"/>
        <v>2</v>
      </c>
      <c r="CQ96" s="28">
        <f t="shared" si="451"/>
        <v>92018.611999999994</v>
      </c>
      <c r="CR96" s="28">
        <f t="shared" si="451"/>
        <v>188</v>
      </c>
      <c r="CS96" s="28">
        <f t="shared" si="451"/>
        <v>8399777.7079999987</v>
      </c>
      <c r="CT96" s="28">
        <f t="shared" si="451"/>
        <v>162</v>
      </c>
      <c r="CU96" s="28">
        <f t="shared" si="451"/>
        <v>8561558.879999999</v>
      </c>
      <c r="CV96" s="28">
        <f t="shared" si="451"/>
        <v>487</v>
      </c>
      <c r="CW96" s="28">
        <f t="shared" si="451"/>
        <v>22105857.312000003</v>
      </c>
      <c r="CX96" s="28">
        <f t="shared" si="451"/>
        <v>0</v>
      </c>
      <c r="CY96" s="28">
        <f t="shared" si="451"/>
        <v>0</v>
      </c>
      <c r="CZ96" s="28">
        <f t="shared" si="451"/>
        <v>4</v>
      </c>
      <c r="DA96" s="28">
        <f t="shared" si="451"/>
        <v>155119.10400000002</v>
      </c>
      <c r="DB96" s="28">
        <f t="shared" si="451"/>
        <v>87</v>
      </c>
      <c r="DC96" s="28">
        <f t="shared" si="451"/>
        <v>4291166.88</v>
      </c>
      <c r="DD96" s="28">
        <f t="shared" si="451"/>
        <v>4</v>
      </c>
      <c r="DE96" s="28">
        <f t="shared" si="451"/>
        <v>220675.39200000002</v>
      </c>
      <c r="DF96" s="28">
        <f t="shared" si="451"/>
        <v>71</v>
      </c>
      <c r="DG96" s="28">
        <f t="shared" si="451"/>
        <v>3978681.9071999998</v>
      </c>
      <c r="DH96" s="28">
        <v>11</v>
      </c>
      <c r="DI96" s="28">
        <f t="shared" si="451"/>
        <v>957199.848</v>
      </c>
      <c r="DJ96" s="28">
        <f t="shared" si="451"/>
        <v>43</v>
      </c>
      <c r="DK96" s="28">
        <f t="shared" si="451"/>
        <v>3719038.7759999996</v>
      </c>
      <c r="DL96" s="28">
        <f t="shared" si="451"/>
        <v>10091</v>
      </c>
      <c r="DM96" s="28">
        <f t="shared" si="451"/>
        <v>563396884.69920003</v>
      </c>
    </row>
    <row r="97" spans="1:117" ht="41.25" customHeight="1" x14ac:dyDescent="0.25">
      <c r="A97" s="123"/>
      <c r="B97" s="81">
        <v>69</v>
      </c>
      <c r="C97" s="13" t="s">
        <v>216</v>
      </c>
      <c r="D97" s="14">
        <v>22900</v>
      </c>
      <c r="E97" s="23">
        <v>1.42</v>
      </c>
      <c r="F97" s="23"/>
      <c r="G97" s="16">
        <v>1</v>
      </c>
      <c r="H97" s="14">
        <v>1.4</v>
      </c>
      <c r="I97" s="14">
        <v>1.68</v>
      </c>
      <c r="J97" s="14">
        <v>2.23</v>
      </c>
      <c r="K97" s="17">
        <v>2.57</v>
      </c>
      <c r="L97" s="20">
        <v>92</v>
      </c>
      <c r="M97" s="19">
        <f>(L97*$D97*$E97*$G97*$H97*$M$14)</f>
        <v>4607150.24</v>
      </c>
      <c r="N97" s="20">
        <v>1323</v>
      </c>
      <c r="O97" s="20">
        <f>(N97*$D97*$E97*$G97*$H97*$O$14)</f>
        <v>66252823.560000002</v>
      </c>
      <c r="P97" s="20"/>
      <c r="Q97" s="19">
        <f>(P97*$D97*$E97*$G97*$H97*$Q$14)</f>
        <v>0</v>
      </c>
      <c r="R97" s="20"/>
      <c r="S97" s="19">
        <f>(R97/12*7*$D97*$E97*$G97*$H97*$S$14)+(R97/12*5*$D97*$E97*$G97*$H97*$S$15)</f>
        <v>0</v>
      </c>
      <c r="T97" s="20">
        <v>0</v>
      </c>
      <c r="U97" s="19">
        <f>(T97*$D97*$E97*$G97*$H97*$U$14)</f>
        <v>0</v>
      </c>
      <c r="V97" s="20">
        <v>0</v>
      </c>
      <c r="W97" s="19">
        <f>(V97*$D97*$E97*$G97*$H97*$W$14)</f>
        <v>0</v>
      </c>
      <c r="X97" s="20"/>
      <c r="Y97" s="19">
        <f>(X97*$D97*$E97*$G97*$H97*$Y$14)</f>
        <v>0</v>
      </c>
      <c r="Z97" s="20">
        <v>0</v>
      </c>
      <c r="AA97" s="19">
        <f>(Z97*$D97*$E97*$G97*$H97*$AA$14)</f>
        <v>0</v>
      </c>
      <c r="AB97" s="20">
        <v>73</v>
      </c>
      <c r="AC97" s="19">
        <f>(AB97*$D97*$E97*$G97*$H97*$AC$14)</f>
        <v>3655673.56</v>
      </c>
      <c r="AD97" s="20"/>
      <c r="AE97" s="19">
        <f>(AD97*$D97*$E97*$G97*$H97*$AE$14)</f>
        <v>0</v>
      </c>
      <c r="AF97" s="77"/>
      <c r="AG97" s="19">
        <f>(AF97*$D97*$E97*$G97*$H97*$AG$14)</f>
        <v>0</v>
      </c>
      <c r="AH97" s="20">
        <v>20</v>
      </c>
      <c r="AI97" s="19">
        <f>(AH97*$D97*$E97*$G97*$H97*$AI$14)</f>
        <v>1001554.4</v>
      </c>
      <c r="AJ97" s="24"/>
      <c r="AK97" s="19">
        <f>(AJ97*$D97*$E97*$G97*$I97*$AK$14)</f>
        <v>0</v>
      </c>
      <c r="AL97" s="20">
        <v>59</v>
      </c>
      <c r="AM97" s="19">
        <f>(AL97*$D97*$E97*$G97*$I97*$AM$14)</f>
        <v>3545502.5759999999</v>
      </c>
      <c r="AN97" s="20"/>
      <c r="AO97" s="19">
        <f>(AN97*$D97*$E97*$G97*$H97*$AO$14)</f>
        <v>0</v>
      </c>
      <c r="AP97" s="20">
        <f>7-3</f>
        <v>4</v>
      </c>
      <c r="AQ97" s="20">
        <f>(AP97*$D97*$E97*$G97*$H97*$AQ$14)</f>
        <v>163890.72</v>
      </c>
      <c r="AR97" s="20">
        <v>19</v>
      </c>
      <c r="AS97" s="20">
        <f>(AR97*$D97*$E97*$G97*$H97*$AS$14)</f>
        <v>994725.61999999988</v>
      </c>
      <c r="AT97" s="20">
        <v>0</v>
      </c>
      <c r="AU97" s="19">
        <f>(AT97*$D97*$E97*$G97*$H97*$AU$14)</f>
        <v>0</v>
      </c>
      <c r="AV97" s="20">
        <v>0</v>
      </c>
      <c r="AW97" s="19">
        <f>(AV97*$D97*$E97*$G97*$H97*$AW$14)</f>
        <v>0</v>
      </c>
      <c r="AX97" s="20">
        <v>0</v>
      </c>
      <c r="AY97" s="19">
        <f>(AX97*$D97*$E97*$G97*$H97*$AY$14)</f>
        <v>0</v>
      </c>
      <c r="AZ97" s="20">
        <v>93</v>
      </c>
      <c r="BA97" s="19">
        <f>(AZ97*$D97*$E97*$G97*$H97*$BA$14)</f>
        <v>4657227.96</v>
      </c>
      <c r="BB97" s="20">
        <v>47</v>
      </c>
      <c r="BC97" s="19">
        <f>(BB97*$D97*$E97*$G97*$H97*$BC$14)</f>
        <v>2353652.8400000003</v>
      </c>
      <c r="BD97" s="20">
        <v>500</v>
      </c>
      <c r="BE97" s="19">
        <f>(BD97*$D97*$E97*$G97*$I97*$BE$14)</f>
        <v>27315120</v>
      </c>
      <c r="BF97" s="20">
        <v>505</v>
      </c>
      <c r="BG97" s="19">
        <f>(BF97*$D97*$E97*$G97*$I97*$BG$14)</f>
        <v>27588271.199999999</v>
      </c>
      <c r="BH97" s="20">
        <v>0</v>
      </c>
      <c r="BI97" s="19">
        <f>(BH97*$D97*$E97*$G97*$I97*$BI$14)</f>
        <v>0</v>
      </c>
      <c r="BJ97" s="20">
        <v>0</v>
      </c>
      <c r="BK97" s="19">
        <f>(BJ97*$D97*$E97*$G97*$I97*$BK$14)</f>
        <v>0</v>
      </c>
      <c r="BL97" s="20">
        <f>317-22</f>
        <v>295</v>
      </c>
      <c r="BM97" s="19">
        <f>(BL97*$D97*$E97*$G97*$I97*$BM$14)</f>
        <v>17727512.879999999</v>
      </c>
      <c r="BN97" s="20">
        <v>30</v>
      </c>
      <c r="BO97" s="19">
        <f>(BN97*$D97*$E97*$G97*$I97*$BO$14)</f>
        <v>1638907.2</v>
      </c>
      <c r="BP97" s="20">
        <v>240</v>
      </c>
      <c r="BQ97" s="19">
        <f>(BP97*$D97*$E97*$G97*$I97*$BQ$14)</f>
        <v>16389072</v>
      </c>
      <c r="BR97" s="20">
        <v>25</v>
      </c>
      <c r="BS97" s="19">
        <f>(BR97*$D97*$E97*$G97*$I97*$BS$14)</f>
        <v>1229180.4000000001</v>
      </c>
      <c r="BT97" s="20">
        <v>237</v>
      </c>
      <c r="BU97" s="19">
        <f>(BT97*$D97*$E97*$G97*$I97*$BU$14)</f>
        <v>16184208.599999998</v>
      </c>
      <c r="BV97" s="20">
        <v>40</v>
      </c>
      <c r="BW97" s="19">
        <f>(BV97*$D97*$E97*$G97*$I97*$BW$14)</f>
        <v>2185209.6</v>
      </c>
      <c r="BX97" s="20">
        <v>80</v>
      </c>
      <c r="BY97" s="22">
        <f>(BX97*$D97*$E97*$G97*$I97*$BY$14)</f>
        <v>4370419.2</v>
      </c>
      <c r="BZ97" s="20">
        <v>0</v>
      </c>
      <c r="CA97" s="19">
        <f>(BZ97*$D97*$E97*$G97*$H97*$CA$14)</f>
        <v>0</v>
      </c>
      <c r="CB97" s="20">
        <v>0</v>
      </c>
      <c r="CC97" s="19">
        <f>(CB97*$D97*$E97*$G97*$H97*$CC$14)</f>
        <v>0</v>
      </c>
      <c r="CD97" s="20">
        <v>0</v>
      </c>
      <c r="CE97" s="21">
        <f>(CD97*$D97*$E97*$G97*$H97*$CE$14)</f>
        <v>0</v>
      </c>
      <c r="CF97" s="20"/>
      <c r="CG97" s="20">
        <f>(CF97*$D97*$E97*$G97*$H97*$CG$14)</f>
        <v>0</v>
      </c>
      <c r="CH97" s="20"/>
      <c r="CI97" s="19">
        <f>(CH97*$D97*$E97*$G97*$I97*$CI$14)</f>
        <v>0</v>
      </c>
      <c r="CJ97" s="20">
        <v>1</v>
      </c>
      <c r="CK97" s="19">
        <f>(CJ97*$D97*$E97*$G97*$H97*$CK$14)</f>
        <v>31867.639999999996</v>
      </c>
      <c r="CL97" s="20"/>
      <c r="CM97" s="19">
        <f>(CL97*$D97*$E97*$G97*$H97*$CM$14)</f>
        <v>0</v>
      </c>
      <c r="CN97" s="20">
        <v>10</v>
      </c>
      <c r="CO97" s="19">
        <f>(CN97*$D97*$E97*$G97*$H97*$CO$14)</f>
        <v>318676.39999999997</v>
      </c>
      <c r="CP97" s="20">
        <v>1</v>
      </c>
      <c r="CQ97" s="19">
        <f>(CP97*$D97*$E97*$G97*$H97*$CQ$14)</f>
        <v>51443.475999999995</v>
      </c>
      <c r="CR97" s="20">
        <v>67</v>
      </c>
      <c r="CS97" s="19">
        <f>(CR97*$D97*$E97*$G97*$H97*$CS$14)</f>
        <v>3446712.8919999995</v>
      </c>
      <c r="CT97" s="20">
        <v>132</v>
      </c>
      <c r="CU97" s="19">
        <f>(CT97*$D97*$E97*$G97*$I97*$CU$14)</f>
        <v>7211191.6799999997</v>
      </c>
      <c r="CV97" s="24">
        <v>280</v>
      </c>
      <c r="CW97" s="19">
        <f>(CV97*$D97*$E97*$G97*$I97*$CW$14)</f>
        <v>13766820.48</v>
      </c>
      <c r="CX97" s="20"/>
      <c r="CY97" s="19">
        <f>(CX97*$D97*$E97*$G97*$H97*$CY$14)</f>
        <v>0</v>
      </c>
      <c r="CZ97" s="20">
        <v>0</v>
      </c>
      <c r="DA97" s="19">
        <f>(CZ97*$D97*$E97*$G97*$I97*$DA$14)</f>
        <v>0</v>
      </c>
      <c r="DB97" s="20">
        <v>44</v>
      </c>
      <c r="DC97" s="19">
        <f>(DB97*$D97*$E97*$G97*$I97*$DC$14)</f>
        <v>2403730.56</v>
      </c>
      <c r="DD97" s="20">
        <v>1</v>
      </c>
      <c r="DE97" s="19">
        <f>(DD97*$D97*$E97*$G97*$I97*$DE$14)</f>
        <v>65556.288</v>
      </c>
      <c r="DF97" s="20">
        <v>33</v>
      </c>
      <c r="DG97" s="19">
        <f>(DF97*$D97*$E97*$G97*$I97*$DG$14)</f>
        <v>2037161.6495999997</v>
      </c>
      <c r="DH97" s="20">
        <v>8</v>
      </c>
      <c r="DI97" s="19">
        <f>(DH97*$D97*$E97*$G97*$J97*$DI$14)</f>
        <v>696145.34399999992</v>
      </c>
      <c r="DJ97" s="20">
        <v>12</v>
      </c>
      <c r="DK97" s="19">
        <f>(DJ97*$D97*$E97*$G97*$K97*$DK$14)</f>
        <v>1203426.1439999999</v>
      </c>
      <c r="DL97" s="19">
        <f t="shared" ref="DL97:DM103" si="452">SUM(L97,N97,P97,R97,T97,V97,X97,Z97,AB97,AD97,AF97,AH97,AJ97,AN97,AP97,CD97,AR97,AT97,AV97,AX97,AZ97,CH97,BB97,BD97,BF97,BJ97,AL97,BL97,BN97,BP97,BR97,BT97,BV97,BX97,BZ97,CB97,CF97,CJ97,CL97,CN97,CP97,CR97,CT97,CV97,BH97,CX97,CZ97,DB97,DD97,DF97,DH97,DJ97)</f>
        <v>4271</v>
      </c>
      <c r="DM97" s="19">
        <f t="shared" si="452"/>
        <v>233092835.10959995</v>
      </c>
    </row>
    <row r="98" spans="1:117" ht="41.25" customHeight="1" x14ac:dyDescent="0.25">
      <c r="A98" s="123"/>
      <c r="B98" s="81">
        <v>70</v>
      </c>
      <c r="C98" s="13" t="s">
        <v>217</v>
      </c>
      <c r="D98" s="14">
        <v>22900</v>
      </c>
      <c r="E98" s="23">
        <v>2.81</v>
      </c>
      <c r="F98" s="23"/>
      <c r="G98" s="16">
        <v>1</v>
      </c>
      <c r="H98" s="14">
        <v>1.4</v>
      </c>
      <c r="I98" s="14">
        <v>1.68</v>
      </c>
      <c r="J98" s="14">
        <v>2.23</v>
      </c>
      <c r="K98" s="17">
        <v>2.57</v>
      </c>
      <c r="L98" s="20">
        <v>67</v>
      </c>
      <c r="M98" s="19">
        <f t="shared" ref="M98" si="453">(L98*$D98*$E98*$G98*$H98)</f>
        <v>6035936.1999999993</v>
      </c>
      <c r="N98" s="20">
        <f>785-40</f>
        <v>745</v>
      </c>
      <c r="O98" s="20">
        <f t="shared" ref="O98" si="454">(N98*$D98*$E98*$G98*$H98)</f>
        <v>67116007</v>
      </c>
      <c r="P98" s="20"/>
      <c r="Q98" s="19">
        <f t="shared" ref="Q98" si="455">(P98*$D98*$E98*$G98*$H98)</f>
        <v>0</v>
      </c>
      <c r="R98" s="20"/>
      <c r="S98" s="19">
        <f t="shared" ref="S98" si="456">(R98*$D98*$E98*$G98*$H98)</f>
        <v>0</v>
      </c>
      <c r="T98" s="20"/>
      <c r="U98" s="19">
        <f t="shared" ref="U98" si="457">(T98*$D98*$E98*$G98*$H98)</f>
        <v>0</v>
      </c>
      <c r="V98" s="20"/>
      <c r="W98" s="19">
        <f t="shared" ref="W98" si="458">(V98*$D98*$E98*$G98*$H98)</f>
        <v>0</v>
      </c>
      <c r="X98" s="20"/>
      <c r="Y98" s="19">
        <f t="shared" ref="Y98" si="459">(X98*$D98*$E98*$G98*$H98)</f>
        <v>0</v>
      </c>
      <c r="Z98" s="20"/>
      <c r="AA98" s="19">
        <f t="shared" ref="AA98" si="460">(Z98*$D98*$E98*$G98*$H98)</f>
        <v>0</v>
      </c>
      <c r="AB98" s="20">
        <v>115</v>
      </c>
      <c r="AC98" s="19">
        <f t="shared" ref="AC98" si="461">(AB98*$D98*$E98*$G98*$H98)</f>
        <v>10360189</v>
      </c>
      <c r="AD98" s="20"/>
      <c r="AE98" s="19">
        <f t="shared" ref="AE98" si="462">(AD98*$D98*$E98*$G98*$H98)</f>
        <v>0</v>
      </c>
      <c r="AF98" s="77"/>
      <c r="AG98" s="19">
        <f t="shared" ref="AG98" si="463">(AF98*$D98*$E98*$G98*$H98)</f>
        <v>0</v>
      </c>
      <c r="AH98" s="20"/>
      <c r="AI98" s="19">
        <f t="shared" ref="AI98" si="464">(AH98*$D98*$E98*$G98*$H98)</f>
        <v>0</v>
      </c>
      <c r="AJ98" s="24"/>
      <c r="AK98" s="19">
        <f t="shared" ref="AK98" si="465">(AJ98*$D98*$E98*$G98*$I98)</f>
        <v>0</v>
      </c>
      <c r="AL98" s="20"/>
      <c r="AM98" s="19">
        <f t="shared" ref="AM98" si="466">(AL98*$D98*$E98*$G98*$I98)</f>
        <v>0</v>
      </c>
      <c r="AN98" s="20"/>
      <c r="AO98" s="19">
        <f t="shared" ref="AO98" si="467">(AN98*$D98*$E98*$G98*$H98)</f>
        <v>0</v>
      </c>
      <c r="AP98" s="20"/>
      <c r="AQ98" s="20">
        <f t="shared" ref="AQ98" si="468">(AP98*$D98*$E98*$G98*$H98)</f>
        <v>0</v>
      </c>
      <c r="AR98" s="20"/>
      <c r="AS98" s="20">
        <f t="shared" ref="AS98" si="469">(AR98*$D98*$E98*$G98*$H98)</f>
        <v>0</v>
      </c>
      <c r="AT98" s="20"/>
      <c r="AU98" s="19">
        <f t="shared" ref="AU98" si="470">(AT98*$D98*$E98*$G98*$H98)</f>
        <v>0</v>
      </c>
      <c r="AV98" s="20"/>
      <c r="AW98" s="19">
        <f t="shared" ref="AW98" si="471">(AV98*$D98*$E98*$G98*$H98)</f>
        <v>0</v>
      </c>
      <c r="AX98" s="20"/>
      <c r="AY98" s="19">
        <f t="shared" ref="AY98" si="472">(AX98*$D98*$E98*$G98*$H98)</f>
        <v>0</v>
      </c>
      <c r="AZ98" s="20"/>
      <c r="BA98" s="19">
        <f t="shared" ref="BA98" si="473">(AZ98*$D98*$E98*$G98*$H98)</f>
        <v>0</v>
      </c>
      <c r="BB98" s="20"/>
      <c r="BC98" s="19">
        <f t="shared" ref="BC98" si="474">(BB98*$D98*$E98*$G98*$H98)</f>
        <v>0</v>
      </c>
      <c r="BD98" s="20">
        <v>115</v>
      </c>
      <c r="BE98" s="19">
        <f t="shared" ref="BE98" si="475">(BD98*$D98*$E98*$G98*$I98)</f>
        <v>12432226.799999999</v>
      </c>
      <c r="BF98" s="20">
        <v>135</v>
      </c>
      <c r="BG98" s="19">
        <f t="shared" ref="BG98" si="476">(BF98*$D98*$E98*$G98*$I98)</f>
        <v>14594353.199999999</v>
      </c>
      <c r="BH98" s="20"/>
      <c r="BI98" s="19">
        <f t="shared" ref="BI98" si="477">(BH98*$D98*$E98*$G98*$I98)</f>
        <v>0</v>
      </c>
      <c r="BJ98" s="20"/>
      <c r="BK98" s="19">
        <f t="shared" ref="BK98" si="478">(BJ98*$D98*$E98*$G98*$I98)</f>
        <v>0</v>
      </c>
      <c r="BL98" s="20"/>
      <c r="BM98" s="19">
        <f t="shared" ref="BM98" si="479">(BL98*$D98*$E98*$G98*$I98)</f>
        <v>0</v>
      </c>
      <c r="BN98" s="20"/>
      <c r="BO98" s="19">
        <f t="shared" ref="BO98" si="480">(BN98*$D98*$E98*$G98*$I98)</f>
        <v>0</v>
      </c>
      <c r="BP98" s="20"/>
      <c r="BQ98" s="19">
        <f t="shared" ref="BQ98" si="481">(BP98*$D98*$E98*$G98*$I98)</f>
        <v>0</v>
      </c>
      <c r="BR98" s="20"/>
      <c r="BS98" s="19">
        <f t="shared" ref="BS98" si="482">(BR98*$D98*$E98*$G98*$I98)</f>
        <v>0</v>
      </c>
      <c r="BT98" s="20"/>
      <c r="BU98" s="19">
        <f t="shared" ref="BU98" si="483">(BT98*$D98*$E98*$G98*$I98)</f>
        <v>0</v>
      </c>
      <c r="BV98" s="20"/>
      <c r="BW98" s="19">
        <f t="shared" ref="BW98" si="484">(BV98*$D98*$E98*$G98*$I98)</f>
        <v>0</v>
      </c>
      <c r="BX98" s="20"/>
      <c r="BY98" s="22">
        <f t="shared" ref="BY98" si="485">(BX98*$D98*$E98*$G98*$I98)</f>
        <v>0</v>
      </c>
      <c r="BZ98" s="20"/>
      <c r="CA98" s="19">
        <f t="shared" ref="CA98" si="486">(BZ98*$D98*$E98*$G98*$H98)</f>
        <v>0</v>
      </c>
      <c r="CB98" s="20"/>
      <c r="CC98" s="19">
        <f t="shared" ref="CC98" si="487">(CB98*$D98*$E98*$G98*$H98)</f>
        <v>0</v>
      </c>
      <c r="CD98" s="20"/>
      <c r="CE98" s="21">
        <f t="shared" ref="CE98" si="488">(CD98*$D98*$E98*$G98*$H98)</f>
        <v>0</v>
      </c>
      <c r="CF98" s="20"/>
      <c r="CG98" s="20">
        <f t="shared" ref="CG98" si="489">(CF98*$D98*$E98*$G98*$H98)</f>
        <v>0</v>
      </c>
      <c r="CH98" s="20"/>
      <c r="CI98" s="19">
        <f t="shared" ref="CI98" si="490">(CH98*$D98*$E98*$G98*$I98)</f>
        <v>0</v>
      </c>
      <c r="CJ98" s="20"/>
      <c r="CK98" s="19">
        <f t="shared" ref="CK98" si="491">(CJ98*$D98*$E98*$G98*$H98)</f>
        <v>0</v>
      </c>
      <c r="CL98" s="20"/>
      <c r="CM98" s="19">
        <f t="shared" ref="CM98" si="492">(CL98*$D98*$E98*$G98*$H98)</f>
        <v>0</v>
      </c>
      <c r="CN98" s="20"/>
      <c r="CO98" s="19">
        <f t="shared" ref="CO98" si="493">(CN98*$D98*$E98*$G98*$H98)</f>
        <v>0</v>
      </c>
      <c r="CP98" s="20"/>
      <c r="CQ98" s="19">
        <f t="shared" ref="CQ98" si="494">(CP98*$D98*$E98*$G98*$H98)</f>
        <v>0</v>
      </c>
      <c r="CR98" s="20"/>
      <c r="CS98" s="19">
        <f t="shared" ref="CS98" si="495">(CR98*$D98*$E98*$G98*$H98)</f>
        <v>0</v>
      </c>
      <c r="CT98" s="20"/>
      <c r="CU98" s="19">
        <f t="shared" ref="CU98" si="496">(CT98*$D98*$E98*$G98*$I98)</f>
        <v>0</v>
      </c>
      <c r="CV98" s="24"/>
      <c r="CW98" s="19">
        <f t="shared" ref="CW98" si="497">(CV98*$D98*$E98*$G98*$I98)</f>
        <v>0</v>
      </c>
      <c r="CX98" s="20"/>
      <c r="CY98" s="19">
        <f t="shared" ref="CY98" si="498">(CX98*$D98*$E98*$G98*$H98)</f>
        <v>0</v>
      </c>
      <c r="CZ98" s="20"/>
      <c r="DA98" s="19">
        <f t="shared" ref="DA98" si="499">(CZ98*$D98*$E98*$G98*$I98)</f>
        <v>0</v>
      </c>
      <c r="DB98" s="20"/>
      <c r="DC98" s="19">
        <f t="shared" ref="DC98" si="500">(DB98*$D98*$E98*$G98*$I98)</f>
        <v>0</v>
      </c>
      <c r="DD98" s="20"/>
      <c r="DE98" s="19">
        <f t="shared" ref="DE98" si="501">(DD98*$D98*$E98*$G98*$I98)</f>
        <v>0</v>
      </c>
      <c r="DF98" s="20"/>
      <c r="DG98" s="19">
        <f t="shared" ref="DG98" si="502">(DF98*$D98*$E98*$G98*$I98)</f>
        <v>0</v>
      </c>
      <c r="DH98" s="20"/>
      <c r="DI98" s="19">
        <f t="shared" ref="DI98" si="503">(DH98*$D98*$E98*$G98*$J98)</f>
        <v>0</v>
      </c>
      <c r="DJ98" s="20"/>
      <c r="DK98" s="19">
        <f t="shared" ref="DK98" si="504">(DJ98*$D98*$E98*$G98*$K98)</f>
        <v>0</v>
      </c>
      <c r="DL98" s="19">
        <f t="shared" si="452"/>
        <v>1177</v>
      </c>
      <c r="DM98" s="19">
        <f t="shared" si="452"/>
        <v>110538712.2</v>
      </c>
    </row>
    <row r="99" spans="1:117" ht="41.25" customHeight="1" x14ac:dyDescent="0.25">
      <c r="A99" s="123"/>
      <c r="B99" s="81">
        <v>71</v>
      </c>
      <c r="C99" s="13" t="s">
        <v>218</v>
      </c>
      <c r="D99" s="14">
        <v>22900</v>
      </c>
      <c r="E99" s="23">
        <v>3.48</v>
      </c>
      <c r="F99" s="23"/>
      <c r="G99" s="16">
        <v>1</v>
      </c>
      <c r="H99" s="14">
        <v>1.4</v>
      </c>
      <c r="I99" s="14">
        <v>1.68</v>
      </c>
      <c r="J99" s="14">
        <v>2.23</v>
      </c>
      <c r="K99" s="17">
        <v>2.57</v>
      </c>
      <c r="L99" s="20"/>
      <c r="M99" s="19">
        <f t="shared" si="294"/>
        <v>0</v>
      </c>
      <c r="N99" s="20">
        <f>70+40</f>
        <v>110</v>
      </c>
      <c r="O99" s="20">
        <f>(N99*$D99*$E99*$G99*$H99*$O$14)</f>
        <v>13499824.800000001</v>
      </c>
      <c r="P99" s="20"/>
      <c r="Q99" s="19">
        <f>(P99*$D99*$E99*$G99*$H99*$Q$14)</f>
        <v>0</v>
      </c>
      <c r="R99" s="20"/>
      <c r="S99" s="19">
        <f t="shared" ref="S99:S103" si="505">(R99/12*7*$D99*$E99*$G99*$H99*$S$14)+(R99/12*5*$D99*$E99*$G99*$H99*$S$15)</f>
        <v>0</v>
      </c>
      <c r="T99" s="20"/>
      <c r="U99" s="19">
        <f>(T99*$D99*$E99*$G99*$H99*$U$14)</f>
        <v>0</v>
      </c>
      <c r="V99" s="20"/>
      <c r="W99" s="19">
        <f>(V99*$D99*$E99*$G99*$H99*$W$14)</f>
        <v>0</v>
      </c>
      <c r="X99" s="20"/>
      <c r="Y99" s="19">
        <f>(X99*$D99*$E99*$G99*$H99*$Y$14)</f>
        <v>0</v>
      </c>
      <c r="Z99" s="20"/>
      <c r="AA99" s="19">
        <f>(Z99*$D99*$E99*$G99*$H99*$AA$14)</f>
        <v>0</v>
      </c>
      <c r="AB99" s="20">
        <v>1</v>
      </c>
      <c r="AC99" s="19">
        <f>(AB99*$D99*$E99*$G99*$H99*$AC$14)</f>
        <v>122725.68</v>
      </c>
      <c r="AD99" s="20"/>
      <c r="AE99" s="19">
        <f>(AD99*$D99*$E99*$G99*$H99*$AE$14)</f>
        <v>0</v>
      </c>
      <c r="AF99" s="77"/>
      <c r="AG99" s="19">
        <f>(AF99*$D99*$E99*$G99*$H99*$AG$14)</f>
        <v>0</v>
      </c>
      <c r="AH99" s="20"/>
      <c r="AI99" s="19">
        <f>(AH99*$D99*$E99*$G99*$H99*$AI$14)</f>
        <v>0</v>
      </c>
      <c r="AJ99" s="24"/>
      <c r="AK99" s="19">
        <f>(AJ99*$D99*$E99*$G99*$I99*$AK$14)</f>
        <v>0</v>
      </c>
      <c r="AL99" s="20"/>
      <c r="AM99" s="19">
        <f>(AL99*$D99*$E99*$G99*$I99*$AM$14)</f>
        <v>0</v>
      </c>
      <c r="AN99" s="20"/>
      <c r="AO99" s="19">
        <f>(AN99*$D99*$E99*$G99*$H99*$AO$14)</f>
        <v>0</v>
      </c>
      <c r="AP99" s="20"/>
      <c r="AQ99" s="20">
        <f>(AP99*$D99*$E99*$G99*$H99*$AQ$14)</f>
        <v>0</v>
      </c>
      <c r="AR99" s="20"/>
      <c r="AS99" s="20">
        <f>(AR99*$D99*$E99*$G99*$H99*$AS$14)</f>
        <v>0</v>
      </c>
      <c r="AT99" s="20"/>
      <c r="AU99" s="19">
        <f>(AT99*$D99*$E99*$G99*$H99*$AU$14)</f>
        <v>0</v>
      </c>
      <c r="AV99" s="20"/>
      <c r="AW99" s="19">
        <f>(AV99*$D99*$E99*$G99*$H99*$AW$14)</f>
        <v>0</v>
      </c>
      <c r="AX99" s="20"/>
      <c r="AY99" s="19">
        <f>(AX99*$D99*$E99*$G99*$H99*$AY$14)</f>
        <v>0</v>
      </c>
      <c r="AZ99" s="20"/>
      <c r="BA99" s="19">
        <f>(AZ99*$D99*$E99*$G99*$H99*$BA$14)</f>
        <v>0</v>
      </c>
      <c r="BB99" s="20"/>
      <c r="BC99" s="19">
        <f>(BB99*$D99*$E99*$G99*$H99*$BC$14)</f>
        <v>0</v>
      </c>
      <c r="BD99" s="20"/>
      <c r="BE99" s="19">
        <f>(BD99*$D99*$E99*$G99*$I99*$BE$14)</f>
        <v>0</v>
      </c>
      <c r="BF99" s="20">
        <v>18</v>
      </c>
      <c r="BG99" s="19">
        <f>(BF99*$D99*$E99*$G99*$I99*$BG$14)</f>
        <v>2409886.08</v>
      </c>
      <c r="BH99" s="20"/>
      <c r="BI99" s="19">
        <f>(BH99*$D99*$E99*$G99*$I99*$BI$14)</f>
        <v>0</v>
      </c>
      <c r="BJ99" s="20"/>
      <c r="BK99" s="19">
        <f>(BJ99*$D99*$E99*$G99*$I99*$BK$14)</f>
        <v>0</v>
      </c>
      <c r="BL99" s="20"/>
      <c r="BM99" s="19">
        <f>(BL99*$D99*$E99*$G99*$I99*$BM$14)</f>
        <v>0</v>
      </c>
      <c r="BN99" s="20">
        <v>3</v>
      </c>
      <c r="BO99" s="19">
        <f>(BN99*$D99*$E99*$G99*$I99*$BO$14)</f>
        <v>401647.68</v>
      </c>
      <c r="BP99" s="20"/>
      <c r="BQ99" s="19">
        <f>(BP99*$D99*$E99*$G99*$I99*$BQ$14)</f>
        <v>0</v>
      </c>
      <c r="BR99" s="20"/>
      <c r="BS99" s="19">
        <f>(BR99*$D99*$E99*$G99*$I99*$BS$14)</f>
        <v>0</v>
      </c>
      <c r="BT99" s="20"/>
      <c r="BU99" s="19">
        <f>(BT99*$D99*$E99*$G99*$I99*$BU$14)</f>
        <v>0</v>
      </c>
      <c r="BV99" s="20">
        <v>19</v>
      </c>
      <c r="BW99" s="19">
        <f>(BV99*$D99*$E99*$G99*$I99*$BW$14)</f>
        <v>2543768.64</v>
      </c>
      <c r="BX99" s="20">
        <v>13</v>
      </c>
      <c r="BY99" s="22">
        <f>(BX99*$D99*$E99*$G99*$I99*$BY$14)</f>
        <v>1740473.28</v>
      </c>
      <c r="BZ99" s="20"/>
      <c r="CA99" s="19">
        <f>(BZ99*$D99*$E99*$G99*$H99*$CA$14)</f>
        <v>0</v>
      </c>
      <c r="CB99" s="20"/>
      <c r="CC99" s="19">
        <f>(CB99*$D99*$E99*$G99*$H99*$CC$14)</f>
        <v>0</v>
      </c>
      <c r="CD99" s="20"/>
      <c r="CE99" s="21">
        <f>(CD99*$D99*$E99*$G99*$H99*$CE$14)</f>
        <v>0</v>
      </c>
      <c r="CF99" s="20"/>
      <c r="CG99" s="20">
        <f>(CF99*$D99*$E99*$G99*$H99*$CG$14)</f>
        <v>0</v>
      </c>
      <c r="CH99" s="20"/>
      <c r="CI99" s="19">
        <f>(CH99*$D99*$E99*$G99*$I99*$CI$14)</f>
        <v>0</v>
      </c>
      <c r="CJ99" s="20"/>
      <c r="CK99" s="19">
        <f>(CJ99*$D99*$E99*$G99*$H99*$CK$14)</f>
        <v>0</v>
      </c>
      <c r="CL99" s="20"/>
      <c r="CM99" s="19">
        <f>(CL99*$D99*$E99*$G99*$H99*$CM$14)</f>
        <v>0</v>
      </c>
      <c r="CN99" s="20"/>
      <c r="CO99" s="19">
        <f>(CN99*$D99*$E99*$G99*$H99*$CO$14)</f>
        <v>0</v>
      </c>
      <c r="CP99" s="20"/>
      <c r="CQ99" s="19">
        <f>(CP99*$D99*$E99*$G99*$H99*$CQ$14)</f>
        <v>0</v>
      </c>
      <c r="CR99" s="20"/>
      <c r="CS99" s="19">
        <f>(CR99*$D99*$E99*$G99*$H99*$CS$14)</f>
        <v>0</v>
      </c>
      <c r="CT99" s="20"/>
      <c r="CU99" s="19">
        <f>(CT99*$D99*$E99*$G99*$I99*$CU$14)</f>
        <v>0</v>
      </c>
      <c r="CV99" s="24"/>
      <c r="CW99" s="19">
        <f>(CV99*$D99*$E99*$G99*$I99*$CW$14)</f>
        <v>0</v>
      </c>
      <c r="CX99" s="20"/>
      <c r="CY99" s="19">
        <f>(CX99*$D99*$E99*$G99*$H99*$CY$14)</f>
        <v>0</v>
      </c>
      <c r="CZ99" s="20"/>
      <c r="DA99" s="19">
        <f>(CZ99*$D99*$E99*$G99*$I99*$DA$14)</f>
        <v>0</v>
      </c>
      <c r="DB99" s="20"/>
      <c r="DC99" s="19">
        <f>(DB99*$D99*$E99*$G99*$I99*$DC$14)</f>
        <v>0</v>
      </c>
      <c r="DD99" s="20"/>
      <c r="DE99" s="19">
        <f>(DD99*$D99*$E99*$G99*$I99*$DE$14)</f>
        <v>0</v>
      </c>
      <c r="DF99" s="20"/>
      <c r="DG99" s="19">
        <f>(DF99*$D99*$E99*$G99*$I99*$DG$14)</f>
        <v>0</v>
      </c>
      <c r="DH99" s="20"/>
      <c r="DI99" s="19">
        <f>(DH99*$D99*$E99*$G99*$J99*$DI$14)</f>
        <v>0</v>
      </c>
      <c r="DJ99" s="20"/>
      <c r="DK99" s="19">
        <f>(DJ99*$D99*$E99*$G99*$K99*$DK$14)</f>
        <v>0</v>
      </c>
      <c r="DL99" s="19">
        <f t="shared" si="452"/>
        <v>164</v>
      </c>
      <c r="DM99" s="19">
        <f t="shared" si="452"/>
        <v>20718326.16</v>
      </c>
    </row>
    <row r="100" spans="1:117" ht="15.75" customHeight="1" x14ac:dyDescent="0.25">
      <c r="A100" s="123"/>
      <c r="B100" s="81">
        <v>72</v>
      </c>
      <c r="C100" s="13" t="s">
        <v>219</v>
      </c>
      <c r="D100" s="14">
        <v>22900</v>
      </c>
      <c r="E100" s="23">
        <v>1.1200000000000001</v>
      </c>
      <c r="F100" s="23"/>
      <c r="G100" s="16">
        <v>1</v>
      </c>
      <c r="H100" s="14">
        <v>1.4</v>
      </c>
      <c r="I100" s="14">
        <v>1.68</v>
      </c>
      <c r="J100" s="14">
        <v>2.23</v>
      </c>
      <c r="K100" s="17">
        <v>2.57</v>
      </c>
      <c r="L100" s="20">
        <v>426</v>
      </c>
      <c r="M100" s="19">
        <f t="shared" si="294"/>
        <v>16826113.920000002</v>
      </c>
      <c r="N100" s="20">
        <v>200</v>
      </c>
      <c r="O100" s="20">
        <f>(N100*$D100*$E100*$G100*$H100*$O$14)</f>
        <v>7899584.0000000019</v>
      </c>
      <c r="P100" s="20">
        <v>73</v>
      </c>
      <c r="Q100" s="19">
        <f>(P100*$D100*$E100*$G100*$H100*$Q$14)</f>
        <v>2883348.16</v>
      </c>
      <c r="R100" s="20"/>
      <c r="S100" s="19">
        <f t="shared" si="505"/>
        <v>0</v>
      </c>
      <c r="T100" s="20">
        <v>0</v>
      </c>
      <c r="U100" s="19">
        <f>(T100*$D100*$E100*$G100*$H100*$U$14)</f>
        <v>0</v>
      </c>
      <c r="V100" s="20">
        <v>0</v>
      </c>
      <c r="W100" s="19">
        <f>(V100*$D100*$E100*$G100*$H100*$W$14)</f>
        <v>0</v>
      </c>
      <c r="X100" s="20"/>
      <c r="Y100" s="19">
        <f>(X100*$D100*$E100*$G100*$H100*$Y$14)</f>
        <v>0</v>
      </c>
      <c r="Z100" s="20">
        <v>0</v>
      </c>
      <c r="AA100" s="19">
        <f>(Z100*$D100*$E100*$G100*$H100*$AA$14)</f>
        <v>0</v>
      </c>
      <c r="AB100" s="20">
        <v>376</v>
      </c>
      <c r="AC100" s="19">
        <f>(AB100*$D100*$E100*$G100*$H100*$AC$14)</f>
        <v>14851217.92</v>
      </c>
      <c r="AD100" s="20">
        <v>30</v>
      </c>
      <c r="AE100" s="19">
        <f>(AD100*$D100*$E100*$G100*$H100*$AE$14)</f>
        <v>1508102.4</v>
      </c>
      <c r="AF100" s="77"/>
      <c r="AG100" s="19">
        <f>(AF100*$D100*$E100*$G100*$H100*$AG$14)</f>
        <v>0</v>
      </c>
      <c r="AH100" s="20">
        <v>246</v>
      </c>
      <c r="AI100" s="19">
        <f>(AH100*$D100*$E100*$G100*$H100*$AI$14)</f>
        <v>9716488.3200000022</v>
      </c>
      <c r="AJ100" s="24"/>
      <c r="AK100" s="19">
        <f>(AJ100*$D100*$E100*$G100*$I100*$AK$14)</f>
        <v>0</v>
      </c>
      <c r="AL100" s="20">
        <v>24</v>
      </c>
      <c r="AM100" s="19">
        <f>(AL100*$D100*$E100*$G100*$I100*$AM$14)</f>
        <v>1137540.0960000001</v>
      </c>
      <c r="AN100" s="20"/>
      <c r="AO100" s="19">
        <f>(AN100*$D100*$E100*$G100*$H100*$AO$14)</f>
        <v>0</v>
      </c>
      <c r="AP100" s="20">
        <v>2</v>
      </c>
      <c r="AQ100" s="20">
        <f>(AP100*$D100*$E100*$G100*$H100*$AQ$14)</f>
        <v>64632.960000000006</v>
      </c>
      <c r="AR100" s="20">
        <f>785+52</f>
        <v>837</v>
      </c>
      <c r="AS100" s="20">
        <f>(AR100*$D100*$E100*$G100*$H100*$AS$14)</f>
        <v>34562475.359999999</v>
      </c>
      <c r="AT100" s="20">
        <v>0</v>
      </c>
      <c r="AU100" s="19">
        <f>(AT100*$D100*$E100*$G100*$H100*$AU$14)</f>
        <v>0</v>
      </c>
      <c r="AV100" s="20">
        <v>0</v>
      </c>
      <c r="AW100" s="19">
        <f>(AV100*$D100*$E100*$G100*$H100*$AW$14)</f>
        <v>0</v>
      </c>
      <c r="AX100" s="20">
        <v>0</v>
      </c>
      <c r="AY100" s="19">
        <f>(AX100*$D100*$E100*$G100*$H100*$AY$14)</f>
        <v>0</v>
      </c>
      <c r="AZ100" s="20">
        <v>17</v>
      </c>
      <c r="BA100" s="19">
        <f>(AZ100*$D100*$E100*$G100*$H100*$BA$14)</f>
        <v>671464.64000000013</v>
      </c>
      <c r="BB100" s="20">
        <v>89</v>
      </c>
      <c r="BC100" s="19">
        <f>(BB100*$D100*$E100*$G100*$H100*$BC$14)</f>
        <v>3515314.88</v>
      </c>
      <c r="BD100" s="20">
        <v>300</v>
      </c>
      <c r="BE100" s="19">
        <f>(BD100*$D100*$E100*$G100*$I100*$BE$14)</f>
        <v>12926592.000000002</v>
      </c>
      <c r="BF100" s="20">
        <v>317</v>
      </c>
      <c r="BG100" s="19">
        <f>(BF100*$D100*$E100*$G100*$I100*$BG$14)</f>
        <v>13659098.880000001</v>
      </c>
      <c r="BH100" s="20"/>
      <c r="BI100" s="19">
        <f>(BH100*$D100*$E100*$G100*$I100*$BI$14)</f>
        <v>0</v>
      </c>
      <c r="BJ100" s="20">
        <v>0</v>
      </c>
      <c r="BK100" s="19">
        <f>(BJ100*$D100*$E100*$G100*$I100*$BK$14)</f>
        <v>0</v>
      </c>
      <c r="BL100" s="20">
        <f>111+22</f>
        <v>133</v>
      </c>
      <c r="BM100" s="19">
        <f>(BL100*$D100*$E100*$G100*$I100*$BM$14)</f>
        <v>6303868.0320000006</v>
      </c>
      <c r="BN100" s="20">
        <v>65</v>
      </c>
      <c r="BO100" s="19">
        <f>(BN100*$D100*$E100*$G100*$I100*$BO$14)</f>
        <v>2800761.6</v>
      </c>
      <c r="BP100" s="20">
        <v>3</v>
      </c>
      <c r="BQ100" s="19">
        <f>(BP100*$D100*$E100*$G100*$I100*$BQ$14)</f>
        <v>161582.40000000002</v>
      </c>
      <c r="BR100" s="20">
        <v>33</v>
      </c>
      <c r="BS100" s="19">
        <f>(BR100*$D100*$E100*$G100*$I100*$BS$14)</f>
        <v>1279732.6080000002</v>
      </c>
      <c r="BT100" s="20">
        <v>101</v>
      </c>
      <c r="BU100" s="19">
        <f>(BT100*$D100*$E100*$G100*$I100*$BU$14)</f>
        <v>5439940.8000000007</v>
      </c>
      <c r="BV100" s="20">
        <v>60</v>
      </c>
      <c r="BW100" s="19">
        <f>(BV100*$D100*$E100*$G100*$I100*$BW$14)</f>
        <v>2585318.4000000004</v>
      </c>
      <c r="BX100" s="20">
        <v>48</v>
      </c>
      <c r="BY100" s="22">
        <f>(BX100*$D100*$E100*$G100*$I100*$BY$14)</f>
        <v>2068254.7200000002</v>
      </c>
      <c r="BZ100" s="20">
        <v>0</v>
      </c>
      <c r="CA100" s="19">
        <f>(BZ100*$D100*$E100*$G100*$H100*$CA$14)</f>
        <v>0</v>
      </c>
      <c r="CB100" s="20">
        <v>0</v>
      </c>
      <c r="CC100" s="19">
        <f>(CB100*$D100*$E100*$G100*$H100*$CC$14)</f>
        <v>0</v>
      </c>
      <c r="CD100" s="20">
        <v>0</v>
      </c>
      <c r="CE100" s="21">
        <f>(CD100*$D100*$E100*$G100*$H100*$CE$14)</f>
        <v>0</v>
      </c>
      <c r="CF100" s="20"/>
      <c r="CG100" s="20">
        <f>(CF100*$D100*$E100*$G100*$H100*$CG$14)</f>
        <v>0</v>
      </c>
      <c r="CH100" s="20"/>
      <c r="CI100" s="19">
        <f>(CH100*$D100*$E100*$G100*$I100*$CI$14)</f>
        <v>0</v>
      </c>
      <c r="CJ100" s="20">
        <v>11</v>
      </c>
      <c r="CK100" s="19">
        <f>(CJ100*$D100*$E100*$G100*$H100*$CK$14)</f>
        <v>276485.43999999994</v>
      </c>
      <c r="CL100" s="20">
        <v>18</v>
      </c>
      <c r="CM100" s="19">
        <f>(CL100*$D100*$E100*$G100*$H100*$CM$14)</f>
        <v>452430.72000000003</v>
      </c>
      <c r="CN100" s="20">
        <v>9</v>
      </c>
      <c r="CO100" s="19">
        <f>(CN100*$D100*$E100*$G100*$H100*$CO$14)</f>
        <v>226215.36000000002</v>
      </c>
      <c r="CP100" s="20">
        <v>1</v>
      </c>
      <c r="CQ100" s="19">
        <f>(CP100*$D100*$E100*$G100*$H100*$CQ$14)</f>
        <v>40575.135999999999</v>
      </c>
      <c r="CR100" s="20">
        <v>117</v>
      </c>
      <c r="CS100" s="19">
        <f>(CR100*$D100*$E100*$G100*$H100*$CS$14)</f>
        <v>4747290.9119999995</v>
      </c>
      <c r="CT100" s="20">
        <v>25</v>
      </c>
      <c r="CU100" s="19">
        <f>(CT100*$D100*$E100*$G100*$I100*$CU$14)</f>
        <v>1077216.0000000002</v>
      </c>
      <c r="CV100" s="24">
        <v>177</v>
      </c>
      <c r="CW100" s="19">
        <f>(CV100*$D100*$E100*$G100*$I100*$CW$14)</f>
        <v>6864020.352</v>
      </c>
      <c r="CX100" s="20"/>
      <c r="CY100" s="19">
        <f>(CX100*$D100*$E100*$G100*$H100*$CY$14)</f>
        <v>0</v>
      </c>
      <c r="CZ100" s="20">
        <v>4</v>
      </c>
      <c r="DA100" s="19">
        <f>(CZ100*$D100*$E100*$G100*$I100*$DA$14)</f>
        <v>155119.10400000002</v>
      </c>
      <c r="DB100" s="20">
        <v>40</v>
      </c>
      <c r="DC100" s="19">
        <f>(DB100*$D100*$E100*$G100*$I100*$DC$14)</f>
        <v>1723545.6000000001</v>
      </c>
      <c r="DD100" s="20">
        <v>3</v>
      </c>
      <c r="DE100" s="19">
        <f>(DD100*$D100*$E100*$G100*$I100*$DE$14)</f>
        <v>155119.10400000002</v>
      </c>
      <c r="DF100" s="20">
        <v>31</v>
      </c>
      <c r="DG100" s="19">
        <f>(DF100*$D100*$E100*$G100*$I100*$DG$14)</f>
        <v>1509395.0592</v>
      </c>
      <c r="DH100" s="20"/>
      <c r="DI100" s="19">
        <f>(DH100*$D100*$E100*$G100*$J100*$DI$14)</f>
        <v>0</v>
      </c>
      <c r="DJ100" s="20">
        <v>28</v>
      </c>
      <c r="DK100" s="19">
        <f>(DJ100*$D100*$E100*$G100*$K100*$DK$14)</f>
        <v>2214756.0959999999</v>
      </c>
      <c r="DL100" s="19">
        <f t="shared" si="452"/>
        <v>3844</v>
      </c>
      <c r="DM100" s="19">
        <f t="shared" si="452"/>
        <v>160303600.97919998</v>
      </c>
    </row>
    <row r="101" spans="1:117" ht="15.75" customHeight="1" x14ac:dyDescent="0.25">
      <c r="A101" s="123"/>
      <c r="B101" s="81">
        <v>73</v>
      </c>
      <c r="C101" s="13" t="s">
        <v>220</v>
      </c>
      <c r="D101" s="14">
        <v>22900</v>
      </c>
      <c r="E101" s="23">
        <v>2.0099999999999998</v>
      </c>
      <c r="F101" s="23"/>
      <c r="G101" s="16">
        <v>1</v>
      </c>
      <c r="H101" s="14">
        <v>1.4</v>
      </c>
      <c r="I101" s="14">
        <v>1.68</v>
      </c>
      <c r="J101" s="14">
        <v>2.23</v>
      </c>
      <c r="K101" s="17">
        <v>2.57</v>
      </c>
      <c r="L101" s="20">
        <v>65</v>
      </c>
      <c r="M101" s="19">
        <f t="shared" si="294"/>
        <v>4607502.8999999994</v>
      </c>
      <c r="N101" s="20">
        <v>24</v>
      </c>
      <c r="O101" s="20">
        <f>(N101*$D101*$E101*$G101*$H101*$O$14)</f>
        <v>1701231.8399999999</v>
      </c>
      <c r="P101" s="20"/>
      <c r="Q101" s="19">
        <f>(P101*$D101*$E101*$G101*$H101*$Q$14)</f>
        <v>0</v>
      </c>
      <c r="R101" s="20"/>
      <c r="S101" s="19">
        <f t="shared" si="505"/>
        <v>0</v>
      </c>
      <c r="T101" s="20"/>
      <c r="U101" s="19">
        <f>(T101*$D101*$E101*$G101*$H101*$U$14)</f>
        <v>0</v>
      </c>
      <c r="V101" s="20"/>
      <c r="W101" s="19">
        <f>(V101*$D101*$E101*$G101*$H101*$W$14)</f>
        <v>0</v>
      </c>
      <c r="X101" s="20"/>
      <c r="Y101" s="19">
        <f>(X101*$D101*$E101*$G101*$H101*$Y$14)</f>
        <v>0</v>
      </c>
      <c r="Z101" s="20"/>
      <c r="AA101" s="19">
        <f>(Z101*$D101*$E101*$G101*$H101*$AA$14)</f>
        <v>0</v>
      </c>
      <c r="AB101" s="20">
        <v>20</v>
      </c>
      <c r="AC101" s="19">
        <f>(AB101*$D101*$E101*$G101*$H101*$AC$14)</f>
        <v>1417693.2</v>
      </c>
      <c r="AD101" s="20">
        <v>30</v>
      </c>
      <c r="AE101" s="19">
        <f>(AD101*$D101*$E101*$G101*$H101*$AE$14)</f>
        <v>2706505.1999999993</v>
      </c>
      <c r="AF101" s="77"/>
      <c r="AG101" s="19">
        <f>(AF101*$D101*$E101*$G101*$H101*$AG$14)</f>
        <v>0</v>
      </c>
      <c r="AH101" s="20"/>
      <c r="AI101" s="19">
        <f>(AH101*$D101*$E101*$G101*$H101*$AI$14)</f>
        <v>0</v>
      </c>
      <c r="AJ101" s="24"/>
      <c r="AK101" s="19">
        <f>(AJ101*$D101*$E101*$G101*$I101*$AK$14)</f>
        <v>0</v>
      </c>
      <c r="AL101" s="20"/>
      <c r="AM101" s="19">
        <f>(AL101*$D101*$E101*$G101*$I101*$AM$14)</f>
        <v>0</v>
      </c>
      <c r="AN101" s="20"/>
      <c r="AO101" s="19">
        <f>(AN101*$D101*$E101*$G101*$H101*$AO$14)</f>
        <v>0</v>
      </c>
      <c r="AP101" s="20"/>
      <c r="AQ101" s="20">
        <f>(AP101*$D101*$E101*$G101*$H101*$AQ$14)</f>
        <v>0</v>
      </c>
      <c r="AR101" s="20"/>
      <c r="AS101" s="20">
        <f>(AR101*$D101*$E101*$G101*$H101*$AS$14)</f>
        <v>0</v>
      </c>
      <c r="AT101" s="20"/>
      <c r="AU101" s="19">
        <f>(AT101*$D101*$E101*$G101*$H101*$AU$14)</f>
        <v>0</v>
      </c>
      <c r="AV101" s="20"/>
      <c r="AW101" s="19">
        <f>(AV101*$D101*$E101*$G101*$H101*$AW$14)</f>
        <v>0</v>
      </c>
      <c r="AX101" s="20"/>
      <c r="AY101" s="19">
        <f>(AX101*$D101*$E101*$G101*$H101*$AY$14)</f>
        <v>0</v>
      </c>
      <c r="AZ101" s="20"/>
      <c r="BA101" s="19">
        <f>(AZ101*$D101*$E101*$G101*$H101*$BA$14)</f>
        <v>0</v>
      </c>
      <c r="BB101" s="20"/>
      <c r="BC101" s="19">
        <f>(BB101*$D101*$E101*$G101*$H101*$BC$14)</f>
        <v>0</v>
      </c>
      <c r="BD101" s="20">
        <v>4</v>
      </c>
      <c r="BE101" s="19">
        <f>(BD101*$D101*$E101*$G101*$I101*$BE$14)</f>
        <v>309314.87999999995</v>
      </c>
      <c r="BF101" s="20">
        <v>36</v>
      </c>
      <c r="BG101" s="19">
        <f>(BF101*$D101*$E101*$G101*$I101*$BG$14)</f>
        <v>2783833.9199999995</v>
      </c>
      <c r="BH101" s="20"/>
      <c r="BI101" s="19">
        <f>(BH101*$D101*$E101*$G101*$I101*$BI$14)</f>
        <v>0</v>
      </c>
      <c r="BJ101" s="20"/>
      <c r="BK101" s="19">
        <f>(BJ101*$D101*$E101*$G101*$I101*$BK$14)</f>
        <v>0</v>
      </c>
      <c r="BL101" s="20"/>
      <c r="BM101" s="19">
        <f>(BL101*$D101*$E101*$G101*$I101*$BM$14)</f>
        <v>0</v>
      </c>
      <c r="BN101" s="20"/>
      <c r="BO101" s="19">
        <f>(BN101*$D101*$E101*$G101*$I101*$BO$14)</f>
        <v>0</v>
      </c>
      <c r="BP101" s="20"/>
      <c r="BQ101" s="19">
        <f>(BP101*$D101*$E101*$G101*$I101*$BQ$14)</f>
        <v>0</v>
      </c>
      <c r="BR101" s="20"/>
      <c r="BS101" s="19">
        <f>(BR101*$D101*$E101*$G101*$I101*$BS$14)</f>
        <v>0</v>
      </c>
      <c r="BT101" s="20"/>
      <c r="BU101" s="19">
        <f>(BT101*$D101*$E101*$G101*$I101*$BU$14)</f>
        <v>0</v>
      </c>
      <c r="BV101" s="20"/>
      <c r="BW101" s="19">
        <f>(BV101*$D101*$E101*$G101*$I101*$BW$14)</f>
        <v>0</v>
      </c>
      <c r="BX101" s="20"/>
      <c r="BY101" s="22">
        <f>(BX101*$D101*$E101*$G101*$I101*$BY$14)</f>
        <v>0</v>
      </c>
      <c r="BZ101" s="20"/>
      <c r="CA101" s="19">
        <f>(BZ101*$D101*$E101*$G101*$H101*$CA$14)</f>
        <v>0</v>
      </c>
      <c r="CB101" s="20"/>
      <c r="CC101" s="19">
        <f>(CB101*$D101*$E101*$G101*$H101*$CC$14)</f>
        <v>0</v>
      </c>
      <c r="CD101" s="20"/>
      <c r="CE101" s="21">
        <f>(CD101*$D101*$E101*$G101*$H101*$CE$14)</f>
        <v>0</v>
      </c>
      <c r="CF101" s="20"/>
      <c r="CG101" s="20">
        <f>(CF101*$D101*$E101*$G101*$H101*$CG$14)</f>
        <v>0</v>
      </c>
      <c r="CH101" s="20"/>
      <c r="CI101" s="19">
        <f>(CH101*$D101*$E101*$G101*$I101*$CI$14)</f>
        <v>0</v>
      </c>
      <c r="CJ101" s="20"/>
      <c r="CK101" s="19">
        <f>(CJ101*$D101*$E101*$G101*$H101*$CK$14)</f>
        <v>0</v>
      </c>
      <c r="CL101" s="20"/>
      <c r="CM101" s="19">
        <f>(CL101*$D101*$E101*$G101*$H101*$CM$14)</f>
        <v>0</v>
      </c>
      <c r="CN101" s="20"/>
      <c r="CO101" s="19">
        <f>(CN101*$D101*$E101*$G101*$H101*$CO$14)</f>
        <v>0</v>
      </c>
      <c r="CP101" s="20"/>
      <c r="CQ101" s="19">
        <f>(CP101*$D101*$E101*$G101*$H101*$CQ$14)</f>
        <v>0</v>
      </c>
      <c r="CR101" s="20"/>
      <c r="CS101" s="19">
        <f>(CR101*$D101*$E101*$G101*$H101*$CS$14)</f>
        <v>0</v>
      </c>
      <c r="CT101" s="20"/>
      <c r="CU101" s="19">
        <f>(CT101*$D101*$E101*$G101*$I101*$CU$14)</f>
        <v>0</v>
      </c>
      <c r="CV101" s="24"/>
      <c r="CW101" s="19">
        <f>(CV101*$D101*$E101*$G101*$I101*$CW$14)</f>
        <v>0</v>
      </c>
      <c r="CX101" s="20"/>
      <c r="CY101" s="19">
        <f>(CX101*$D101*$E101*$G101*$H101*$CY$14)</f>
        <v>0</v>
      </c>
      <c r="CZ101" s="20"/>
      <c r="DA101" s="19">
        <f>(CZ101*$D101*$E101*$G101*$I101*$DA$14)</f>
        <v>0</v>
      </c>
      <c r="DB101" s="20"/>
      <c r="DC101" s="19">
        <f>(DB101*$D101*$E101*$G101*$I101*$DC$14)</f>
        <v>0</v>
      </c>
      <c r="DD101" s="20"/>
      <c r="DE101" s="19">
        <f>(DD101*$D101*$E101*$G101*$I101*$DE$14)</f>
        <v>0</v>
      </c>
      <c r="DF101" s="20"/>
      <c r="DG101" s="19">
        <f>(DF101*$D101*$E101*$G101*$I101*$DG$14)</f>
        <v>0</v>
      </c>
      <c r="DH101" s="20"/>
      <c r="DI101" s="19">
        <f>(DH101*$D101*$E101*$G101*$J101*$DI$14)</f>
        <v>0</v>
      </c>
      <c r="DJ101" s="20"/>
      <c r="DK101" s="19">
        <f>(DJ101*$D101*$E101*$G101*$K101*$DK$14)</f>
        <v>0</v>
      </c>
      <c r="DL101" s="19">
        <f t="shared" si="452"/>
        <v>179</v>
      </c>
      <c r="DM101" s="19">
        <f t="shared" si="452"/>
        <v>13526081.939999999</v>
      </c>
    </row>
    <row r="102" spans="1:117" ht="30" customHeight="1" x14ac:dyDescent="0.25">
      <c r="A102" s="123"/>
      <c r="B102" s="81">
        <v>74</v>
      </c>
      <c r="C102" s="13" t="s">
        <v>221</v>
      </c>
      <c r="D102" s="14">
        <v>22900</v>
      </c>
      <c r="E102" s="23">
        <v>1.42</v>
      </c>
      <c r="F102" s="23"/>
      <c r="G102" s="16">
        <v>1</v>
      </c>
      <c r="H102" s="14">
        <v>1.4</v>
      </c>
      <c r="I102" s="14">
        <v>1.68</v>
      </c>
      <c r="J102" s="14">
        <v>2.23</v>
      </c>
      <c r="K102" s="17">
        <v>2.57</v>
      </c>
      <c r="L102" s="20">
        <v>36</v>
      </c>
      <c r="M102" s="19">
        <f t="shared" si="294"/>
        <v>1802797.9200000002</v>
      </c>
      <c r="N102" s="20">
        <v>5</v>
      </c>
      <c r="O102" s="20">
        <f>(N102*$D102*$E102*$G102*$H102*$O$14)</f>
        <v>250388.6</v>
      </c>
      <c r="P102" s="20">
        <v>29</v>
      </c>
      <c r="Q102" s="19">
        <f>(P102*$D102*$E102*$G102*$H102*$Q$14)</f>
        <v>1452253.88</v>
      </c>
      <c r="R102" s="20"/>
      <c r="S102" s="19">
        <f t="shared" si="505"/>
        <v>0</v>
      </c>
      <c r="T102" s="20"/>
      <c r="U102" s="19">
        <f>(T102*$D102*$E102*$G102*$H102*$U$14)</f>
        <v>0</v>
      </c>
      <c r="V102" s="20"/>
      <c r="W102" s="19">
        <f>(V102*$D102*$E102*$G102*$H102*$W$14)</f>
        <v>0</v>
      </c>
      <c r="X102" s="20"/>
      <c r="Y102" s="19">
        <f>(X102*$D102*$E102*$G102*$H102*$Y$14)</f>
        <v>0</v>
      </c>
      <c r="Z102" s="20"/>
      <c r="AA102" s="19">
        <f>(Z102*$D102*$E102*$G102*$H102*$AA$14)</f>
        <v>0</v>
      </c>
      <c r="AB102" s="20">
        <v>16</v>
      </c>
      <c r="AC102" s="19">
        <f>(AB102*$D102*$E102*$G102*$H102*$AC$14)</f>
        <v>801243.52</v>
      </c>
      <c r="AD102" s="20"/>
      <c r="AE102" s="19">
        <f>(AD102*$D102*$E102*$G102*$H102*$AE$14)</f>
        <v>0</v>
      </c>
      <c r="AF102" s="77"/>
      <c r="AG102" s="19">
        <f>(AF102*$D102*$E102*$G102*$H102*$AG$14)</f>
        <v>0</v>
      </c>
      <c r="AH102" s="20">
        <v>12</v>
      </c>
      <c r="AI102" s="19">
        <f>(AH102*$D102*$E102*$G102*$H102*$AI$14)</f>
        <v>600932.64000000013</v>
      </c>
      <c r="AJ102" s="24"/>
      <c r="AK102" s="19">
        <f>(AJ102*$D102*$E102*$G102*$I102*$AK$14)</f>
        <v>0</v>
      </c>
      <c r="AL102" s="20">
        <v>1</v>
      </c>
      <c r="AM102" s="19">
        <f>(AL102*$D102*$E102*$G102*$I102*$AM$14)</f>
        <v>60093.264000000003</v>
      </c>
      <c r="AN102" s="20"/>
      <c r="AO102" s="19">
        <f>(AN102*$D102*$E102*$G102*$H102*$AO$14)</f>
        <v>0</v>
      </c>
      <c r="AP102" s="20">
        <v>2</v>
      </c>
      <c r="AQ102" s="20">
        <f>(AP102*$D102*$E102*$G102*$H102*$AQ$14)</f>
        <v>81945.36</v>
      </c>
      <c r="AR102" s="20">
        <v>30</v>
      </c>
      <c r="AS102" s="20">
        <f>(AR102*$D102*$E102*$G102*$H102*$AS$14)</f>
        <v>1570619.4</v>
      </c>
      <c r="AT102" s="20"/>
      <c r="AU102" s="19">
        <f>(AT102*$D102*$E102*$G102*$H102*$AU$14)</f>
        <v>0</v>
      </c>
      <c r="AV102" s="20"/>
      <c r="AW102" s="19">
        <f>(AV102*$D102*$E102*$G102*$H102*$AW$14)</f>
        <v>0</v>
      </c>
      <c r="AX102" s="20"/>
      <c r="AY102" s="19">
        <f>(AX102*$D102*$E102*$G102*$H102*$AY$14)</f>
        <v>0</v>
      </c>
      <c r="AZ102" s="20"/>
      <c r="BA102" s="19">
        <f>(AZ102*$D102*$E102*$G102*$H102*$BA$14)</f>
        <v>0</v>
      </c>
      <c r="BB102" s="20">
        <v>12</v>
      </c>
      <c r="BC102" s="19">
        <f>(BB102*$D102*$E102*$G102*$H102*$BC$14)</f>
        <v>600932.64000000013</v>
      </c>
      <c r="BD102" s="20">
        <v>20</v>
      </c>
      <c r="BE102" s="19">
        <f>(BD102*$D102*$E102*$G102*$I102*$BE$14)</f>
        <v>1092604.8</v>
      </c>
      <c r="BF102" s="20">
        <v>128</v>
      </c>
      <c r="BG102" s="19">
        <f>(BF102*$D102*$E102*$G102*$I102*$BG$14)</f>
        <v>6992670.7199999997</v>
      </c>
      <c r="BH102" s="20"/>
      <c r="BI102" s="19">
        <f>(BH102*$D102*$E102*$G102*$I102*$BI$14)</f>
        <v>0</v>
      </c>
      <c r="BJ102" s="20"/>
      <c r="BK102" s="19">
        <f>(BJ102*$D102*$E102*$G102*$I102*$BK$14)</f>
        <v>0</v>
      </c>
      <c r="BL102" s="20">
        <v>11</v>
      </c>
      <c r="BM102" s="19">
        <f>(BL102*$D102*$E102*$G102*$I102*$BM$14)</f>
        <v>661025.9040000001</v>
      </c>
      <c r="BN102" s="20">
        <v>35</v>
      </c>
      <c r="BO102" s="19">
        <f>(BN102*$D102*$E102*$G102*$I102*$BO$14)</f>
        <v>1912058.4</v>
      </c>
      <c r="BP102" s="20">
        <v>11</v>
      </c>
      <c r="BQ102" s="19">
        <f>(BP102*$D102*$E102*$G102*$I102*$BQ$14)</f>
        <v>751165.8</v>
      </c>
      <c r="BR102" s="20"/>
      <c r="BS102" s="19">
        <f>(BR102*$D102*$E102*$G102*$I102*$BS$14)</f>
        <v>0</v>
      </c>
      <c r="BT102" s="20">
        <v>8</v>
      </c>
      <c r="BU102" s="19">
        <f>(BT102*$D102*$E102*$G102*$I102*$BU$14)</f>
        <v>546302.4</v>
      </c>
      <c r="BV102" s="20">
        <v>21</v>
      </c>
      <c r="BW102" s="19">
        <f>(BV102*$D102*$E102*$G102*$I102*$BW$14)</f>
        <v>1147235.04</v>
      </c>
      <c r="BX102" s="20">
        <v>9</v>
      </c>
      <c r="BY102" s="22">
        <f>(BX102*$D102*$E102*$G102*$I102*$BY$14)</f>
        <v>491672.16</v>
      </c>
      <c r="BZ102" s="20"/>
      <c r="CA102" s="19">
        <f>(BZ102*$D102*$E102*$G102*$H102*$CA$14)</f>
        <v>0</v>
      </c>
      <c r="CB102" s="20"/>
      <c r="CC102" s="19">
        <f>(CB102*$D102*$E102*$G102*$H102*$CC$14)</f>
        <v>0</v>
      </c>
      <c r="CD102" s="20"/>
      <c r="CE102" s="21">
        <f>(CD102*$D102*$E102*$G102*$H102*$CE$14)</f>
        <v>0</v>
      </c>
      <c r="CF102" s="20"/>
      <c r="CG102" s="20">
        <f>(CF102*$D102*$E102*$G102*$H102*$CG$14)</f>
        <v>0</v>
      </c>
      <c r="CH102" s="20"/>
      <c r="CI102" s="19">
        <f>(CH102*$D102*$E102*$G102*$I102*$CI$14)</f>
        <v>0</v>
      </c>
      <c r="CJ102" s="20"/>
      <c r="CK102" s="19">
        <f>(CJ102*$D102*$E102*$G102*$H102*$CK$14)</f>
        <v>0</v>
      </c>
      <c r="CL102" s="20"/>
      <c r="CM102" s="19">
        <f>(CL102*$D102*$E102*$G102*$H102*$CM$14)</f>
        <v>0</v>
      </c>
      <c r="CN102" s="20"/>
      <c r="CO102" s="19">
        <f>(CN102*$D102*$E102*$G102*$H102*$CO$14)</f>
        <v>0</v>
      </c>
      <c r="CP102" s="20"/>
      <c r="CQ102" s="19">
        <f>(CP102*$D102*$E102*$G102*$H102*$CQ$14)</f>
        <v>0</v>
      </c>
      <c r="CR102" s="20">
        <v>4</v>
      </c>
      <c r="CS102" s="19">
        <f>(CR102*$D102*$E102*$G102*$H102*$CS$14)</f>
        <v>205773.90399999998</v>
      </c>
      <c r="CT102" s="20">
        <v>5</v>
      </c>
      <c r="CU102" s="19">
        <f>(CT102*$D102*$E102*$G102*$I102*$CU$14)</f>
        <v>273151.2</v>
      </c>
      <c r="CV102" s="24">
        <v>30</v>
      </c>
      <c r="CW102" s="19">
        <f>(CV102*$D102*$E102*$G102*$I102*$CW$14)</f>
        <v>1475016.48</v>
      </c>
      <c r="CX102" s="20"/>
      <c r="CY102" s="19">
        <f>(CX102*$D102*$E102*$G102*$H102*$CY$14)</f>
        <v>0</v>
      </c>
      <c r="CZ102" s="20"/>
      <c r="DA102" s="19">
        <f>(CZ102*$D102*$E102*$G102*$I102*$DA$14)</f>
        <v>0</v>
      </c>
      <c r="DB102" s="20">
        <v>3</v>
      </c>
      <c r="DC102" s="19">
        <f>(DB102*$D102*$E102*$G102*$I102*$DC$14)</f>
        <v>163890.72</v>
      </c>
      <c r="DD102" s="20"/>
      <c r="DE102" s="19">
        <f>(DD102*$D102*$E102*$G102*$I102*$DE$14)</f>
        <v>0</v>
      </c>
      <c r="DF102" s="20">
        <v>7</v>
      </c>
      <c r="DG102" s="19">
        <f>(DF102*$D102*$E102*$G102*$I102*$DG$14)</f>
        <v>432125.19839999994</v>
      </c>
      <c r="DH102" s="20">
        <v>3</v>
      </c>
      <c r="DI102" s="19">
        <f>(DH102*$D102*$E102*$G102*$J102*$DI$14)</f>
        <v>261054.50400000002</v>
      </c>
      <c r="DJ102" s="20">
        <v>3</v>
      </c>
      <c r="DK102" s="19">
        <f>(DJ102*$D102*$E102*$G102*$K102*$DK$14)</f>
        <v>300856.53599999996</v>
      </c>
      <c r="DL102" s="19">
        <f t="shared" si="452"/>
        <v>441</v>
      </c>
      <c r="DM102" s="19">
        <f t="shared" si="452"/>
        <v>23927810.990399994</v>
      </c>
    </row>
    <row r="103" spans="1:117" ht="30" customHeight="1" x14ac:dyDescent="0.25">
      <c r="A103" s="123"/>
      <c r="B103" s="81">
        <v>75</v>
      </c>
      <c r="C103" s="13" t="s">
        <v>222</v>
      </c>
      <c r="D103" s="14">
        <v>22900</v>
      </c>
      <c r="E103" s="23">
        <v>2.38</v>
      </c>
      <c r="F103" s="23"/>
      <c r="G103" s="16">
        <v>1</v>
      </c>
      <c r="H103" s="14">
        <v>1.4</v>
      </c>
      <c r="I103" s="14">
        <v>1.68</v>
      </c>
      <c r="J103" s="14">
        <v>2.23</v>
      </c>
      <c r="K103" s="17">
        <v>2.57</v>
      </c>
      <c r="L103" s="20">
        <v>7</v>
      </c>
      <c r="M103" s="19">
        <f t="shared" si="294"/>
        <v>587531.56000000006</v>
      </c>
      <c r="N103" s="20">
        <v>4</v>
      </c>
      <c r="O103" s="20">
        <f>(N103*$D103*$E103*$G103*$H103*$O$14)</f>
        <v>335732.31999999995</v>
      </c>
      <c r="P103" s="20"/>
      <c r="Q103" s="19">
        <f>(P103*$D103*$E103*$G103*$H103*$Q$14)</f>
        <v>0</v>
      </c>
      <c r="R103" s="20"/>
      <c r="S103" s="19">
        <f t="shared" si="505"/>
        <v>0</v>
      </c>
      <c r="T103" s="20"/>
      <c r="U103" s="19">
        <f>(T103*$D103*$E103*$G103*$H103*$U$14)</f>
        <v>0</v>
      </c>
      <c r="V103" s="20"/>
      <c r="W103" s="19">
        <f>(V103*$D103*$E103*$G103*$H103*$W$14)</f>
        <v>0</v>
      </c>
      <c r="X103" s="20"/>
      <c r="Y103" s="19">
        <f>(X103*$D103*$E103*$G103*$H103*$Y$14)</f>
        <v>0</v>
      </c>
      <c r="Z103" s="20"/>
      <c r="AA103" s="19">
        <f>(Z103*$D103*$E103*$G103*$H103*$AA$14)</f>
        <v>0</v>
      </c>
      <c r="AB103" s="20"/>
      <c r="AC103" s="19">
        <f>(AB103*$D103*$E103*$G103*$H103*$AC$14)</f>
        <v>0</v>
      </c>
      <c r="AD103" s="20"/>
      <c r="AE103" s="19">
        <f>(AD103*$D103*$E103*$G103*$H103*$AE$14)</f>
        <v>0</v>
      </c>
      <c r="AF103" s="77"/>
      <c r="AG103" s="19">
        <f>(AF103*$D103*$E103*$G103*$H103*$AG$14)</f>
        <v>0</v>
      </c>
      <c r="AH103" s="20"/>
      <c r="AI103" s="19">
        <f>(AH103*$D103*$E103*$G103*$H103*$AI$14)</f>
        <v>0</v>
      </c>
      <c r="AJ103" s="24"/>
      <c r="AK103" s="19">
        <f>(AJ103*$D103*$E103*$G103*$I103*$AK$14)</f>
        <v>0</v>
      </c>
      <c r="AL103" s="20"/>
      <c r="AM103" s="19">
        <f>(AL103*$D103*$E103*$G103*$I103*$AM$14)</f>
        <v>0</v>
      </c>
      <c r="AN103" s="20"/>
      <c r="AO103" s="19">
        <f>(AN103*$D103*$E103*$G103*$H103*$AO$14)</f>
        <v>0</v>
      </c>
      <c r="AP103" s="20"/>
      <c r="AQ103" s="20">
        <f>(AP103*$D103*$E103*$G103*$H103*$AQ$14)</f>
        <v>0</v>
      </c>
      <c r="AR103" s="20"/>
      <c r="AS103" s="20">
        <f>(AR103*$D103*$E103*$G103*$H103*$AS$14)</f>
        <v>0</v>
      </c>
      <c r="AT103" s="20"/>
      <c r="AU103" s="19">
        <f>(AT103*$D103*$E103*$G103*$H103*$AU$14)</f>
        <v>0</v>
      </c>
      <c r="AV103" s="20"/>
      <c r="AW103" s="19">
        <f>(AV103*$D103*$E103*$G103*$H103*$AW$14)</f>
        <v>0</v>
      </c>
      <c r="AX103" s="20"/>
      <c r="AY103" s="19">
        <f>(AX103*$D103*$E103*$G103*$H103*$AY$14)</f>
        <v>0</v>
      </c>
      <c r="AZ103" s="20"/>
      <c r="BA103" s="19">
        <f>(AZ103*$D103*$E103*$G103*$H103*$BA$14)</f>
        <v>0</v>
      </c>
      <c r="BB103" s="20"/>
      <c r="BC103" s="19">
        <f>(BB103*$D103*$E103*$G103*$H103*$BC$14)</f>
        <v>0</v>
      </c>
      <c r="BD103" s="20">
        <v>1</v>
      </c>
      <c r="BE103" s="19">
        <f>(BD103*$D103*$E103*$G103*$I103*$BE$14)</f>
        <v>91563.36</v>
      </c>
      <c r="BF103" s="20">
        <v>3</v>
      </c>
      <c r="BG103" s="19">
        <f>(BF103*$D103*$E103*$G103*$I103*$BG$14)</f>
        <v>274690.08</v>
      </c>
      <c r="BH103" s="20"/>
      <c r="BI103" s="19">
        <f>(BH103*$D103*$E103*$G103*$I103*$BI$14)</f>
        <v>0</v>
      </c>
      <c r="BJ103" s="20"/>
      <c r="BK103" s="19">
        <f>(BJ103*$D103*$E103*$G103*$I103*$BK$14)</f>
        <v>0</v>
      </c>
      <c r="BL103" s="20"/>
      <c r="BM103" s="19">
        <f>(BL103*$D103*$E103*$G103*$I103*$BM$14)</f>
        <v>0</v>
      </c>
      <c r="BN103" s="20"/>
      <c r="BO103" s="19">
        <f>(BN103*$D103*$E103*$G103*$I103*$BO$14)</f>
        <v>0</v>
      </c>
      <c r="BP103" s="20"/>
      <c r="BQ103" s="19">
        <f>(BP103*$D103*$E103*$G103*$I103*$BQ$14)</f>
        <v>0</v>
      </c>
      <c r="BR103" s="20"/>
      <c r="BS103" s="19">
        <f>(BR103*$D103*$E103*$G103*$I103*$BS$14)</f>
        <v>0</v>
      </c>
      <c r="BT103" s="20"/>
      <c r="BU103" s="19">
        <f>(BT103*$D103*$E103*$G103*$I103*$BU$14)</f>
        <v>0</v>
      </c>
      <c r="BV103" s="20"/>
      <c r="BW103" s="19">
        <f>(BV103*$D103*$E103*$G103*$I103*$BW$14)</f>
        <v>0</v>
      </c>
      <c r="BX103" s="20"/>
      <c r="BY103" s="19">
        <f>(BX103*$D103*$E103*$G103*$I103*$BY$14)</f>
        <v>0</v>
      </c>
      <c r="BZ103" s="20"/>
      <c r="CA103" s="19">
        <f>(BZ103*$D103*$E103*$G103*$H103*$CA$14)</f>
        <v>0</v>
      </c>
      <c r="CB103" s="20"/>
      <c r="CC103" s="19">
        <f>(CB103*$D103*$E103*$G103*$H103*$CC$14)</f>
        <v>0</v>
      </c>
      <c r="CD103" s="20"/>
      <c r="CE103" s="21">
        <f>(CD103*$D103*$E103*$G103*$H103*$CE$14)</f>
        <v>0</v>
      </c>
      <c r="CF103" s="20"/>
      <c r="CG103" s="20">
        <f>(CF103*$D103*$E103*$G103*$H103*$CG$14)</f>
        <v>0</v>
      </c>
      <c r="CH103" s="20"/>
      <c r="CI103" s="19">
        <f>(CH103*$D103*$E103*$G103*$I103*$CI$14)</f>
        <v>0</v>
      </c>
      <c r="CJ103" s="20"/>
      <c r="CK103" s="19">
        <f>(CJ103*$D103*$E103*$G103*$H103*$CK$14)</f>
        <v>0</v>
      </c>
      <c r="CL103" s="20"/>
      <c r="CM103" s="19">
        <f>(CL103*$D103*$E103*$G103*$H103*$CM$14)</f>
        <v>0</v>
      </c>
      <c r="CN103" s="20"/>
      <c r="CO103" s="19">
        <f>(CN103*$D103*$E103*$G103*$H103*$CO$14)</f>
        <v>0</v>
      </c>
      <c r="CP103" s="20"/>
      <c r="CQ103" s="19">
        <f>(CP103*$D103*$E103*$G103*$H103*$CQ$14)</f>
        <v>0</v>
      </c>
      <c r="CR103" s="20"/>
      <c r="CS103" s="19">
        <f>(CR103*$D103*$E103*$G103*$H103*$CS$14)</f>
        <v>0</v>
      </c>
      <c r="CT103" s="20"/>
      <c r="CU103" s="19">
        <f>(CT103*$D103*$E103*$G103*$I103*$CU$14)</f>
        <v>0</v>
      </c>
      <c r="CV103" s="24"/>
      <c r="CW103" s="19">
        <f>(CV103*$D103*$E103*$G103*$I103*$CW$14)</f>
        <v>0</v>
      </c>
      <c r="CX103" s="20"/>
      <c r="CY103" s="19">
        <f>(CX103*$D103*$E103*$G103*$H103*$CY$14)</f>
        <v>0</v>
      </c>
      <c r="CZ103" s="20"/>
      <c r="DA103" s="19">
        <f>(CZ103*$D103*$E103*$G103*$I103*$DA$14)</f>
        <v>0</v>
      </c>
      <c r="DB103" s="20"/>
      <c r="DC103" s="19">
        <f>(DB103*$D103*$E103*$G103*$I103*$DC$14)</f>
        <v>0</v>
      </c>
      <c r="DD103" s="20"/>
      <c r="DE103" s="19">
        <f>(DD103*$D103*$E103*$G103*$I103*$DE$14)</f>
        <v>0</v>
      </c>
      <c r="DF103" s="20"/>
      <c r="DG103" s="19">
        <f>(DF103*$D103*$E103*$G103*$I103*$DG$14)</f>
        <v>0</v>
      </c>
      <c r="DH103" s="20"/>
      <c r="DI103" s="19">
        <f>(DH103*$D103*$E103*$G103*$J103*$DI$14)</f>
        <v>0</v>
      </c>
      <c r="DJ103" s="20"/>
      <c r="DK103" s="19">
        <f>(DJ103*$D103*$E103*$G103*$K103*$DK$14)</f>
        <v>0</v>
      </c>
      <c r="DL103" s="19">
        <f t="shared" si="452"/>
        <v>15</v>
      </c>
      <c r="DM103" s="19">
        <f t="shared" si="452"/>
        <v>1289517.32</v>
      </c>
    </row>
    <row r="104" spans="1:117" ht="15.75" customHeight="1" x14ac:dyDescent="0.25">
      <c r="A104" s="124">
        <v>14</v>
      </c>
      <c r="B104" s="126"/>
      <c r="C104" s="56" t="s">
        <v>223</v>
      </c>
      <c r="D104" s="62">
        <v>22900</v>
      </c>
      <c r="E104" s="66">
        <v>1.36</v>
      </c>
      <c r="F104" s="165"/>
      <c r="G104" s="63">
        <v>1</v>
      </c>
      <c r="H104" s="62">
        <v>1.4</v>
      </c>
      <c r="I104" s="62">
        <v>1.68</v>
      </c>
      <c r="J104" s="62">
        <v>2.23</v>
      </c>
      <c r="K104" s="64">
        <v>2.57</v>
      </c>
      <c r="L104" s="12">
        <f>SUM(L105:L107)</f>
        <v>123</v>
      </c>
      <c r="M104" s="12">
        <f t="shared" ref="M104:BX104" si="506">SUM(M105:M107)</f>
        <v>6568997.8199999994</v>
      </c>
      <c r="N104" s="61">
        <f t="shared" si="506"/>
        <v>30</v>
      </c>
      <c r="O104" s="61">
        <f t="shared" si="506"/>
        <v>1698057.9000000001</v>
      </c>
      <c r="P104" s="12">
        <f t="shared" si="506"/>
        <v>95</v>
      </c>
      <c r="Q104" s="12">
        <f t="shared" si="506"/>
        <v>5168232.3000000007</v>
      </c>
      <c r="R104" s="61">
        <f t="shared" si="506"/>
        <v>1</v>
      </c>
      <c r="S104" s="61">
        <f t="shared" si="506"/>
        <v>62525.014999999999</v>
      </c>
      <c r="T104" s="12">
        <f t="shared" si="506"/>
        <v>15</v>
      </c>
      <c r="U104" s="12">
        <f t="shared" si="506"/>
        <v>1184937.6000000001</v>
      </c>
      <c r="V104" s="12">
        <f t="shared" si="506"/>
        <v>0</v>
      </c>
      <c r="W104" s="12">
        <f t="shared" si="506"/>
        <v>0</v>
      </c>
      <c r="X104" s="12">
        <f t="shared" si="506"/>
        <v>0</v>
      </c>
      <c r="Y104" s="12">
        <f t="shared" si="506"/>
        <v>0</v>
      </c>
      <c r="Z104" s="12">
        <f t="shared" si="506"/>
        <v>0</v>
      </c>
      <c r="AA104" s="12">
        <f t="shared" si="506"/>
        <v>0</v>
      </c>
      <c r="AB104" s="12">
        <f t="shared" si="506"/>
        <v>58</v>
      </c>
      <c r="AC104" s="12">
        <f t="shared" si="506"/>
        <v>2765559.72</v>
      </c>
      <c r="AD104" s="12">
        <f t="shared" si="506"/>
        <v>0</v>
      </c>
      <c r="AE104" s="12">
        <f t="shared" si="506"/>
        <v>0</v>
      </c>
      <c r="AF104" s="12">
        <f t="shared" si="506"/>
        <v>0</v>
      </c>
      <c r="AG104" s="12">
        <f t="shared" si="506"/>
        <v>0</v>
      </c>
      <c r="AH104" s="12">
        <f t="shared" si="506"/>
        <v>761</v>
      </c>
      <c r="AI104" s="12">
        <f t="shared" si="506"/>
        <v>35445503.940000005</v>
      </c>
      <c r="AJ104" s="12">
        <f t="shared" si="506"/>
        <v>24</v>
      </c>
      <c r="AK104" s="12">
        <f t="shared" si="506"/>
        <v>1919598.9120000005</v>
      </c>
      <c r="AL104" s="12">
        <f t="shared" si="506"/>
        <v>17</v>
      </c>
      <c r="AM104" s="12">
        <f t="shared" si="506"/>
        <v>642405.45600000012</v>
      </c>
      <c r="AN104" s="61">
        <v>0</v>
      </c>
      <c r="AO104" s="61">
        <f t="shared" si="506"/>
        <v>0</v>
      </c>
      <c r="AP104" s="61">
        <f t="shared" si="506"/>
        <v>0</v>
      </c>
      <c r="AQ104" s="61">
        <f t="shared" si="506"/>
        <v>0</v>
      </c>
      <c r="AR104" s="61">
        <f t="shared" si="506"/>
        <v>210</v>
      </c>
      <c r="AS104" s="61">
        <f t="shared" si="506"/>
        <v>9440307.4499999974</v>
      </c>
      <c r="AT104" s="12">
        <f t="shared" si="506"/>
        <v>0</v>
      </c>
      <c r="AU104" s="12">
        <f t="shared" si="506"/>
        <v>0</v>
      </c>
      <c r="AV104" s="12">
        <f t="shared" si="506"/>
        <v>0</v>
      </c>
      <c r="AW104" s="12">
        <f t="shared" si="506"/>
        <v>0</v>
      </c>
      <c r="AX104" s="12">
        <f t="shared" si="506"/>
        <v>0</v>
      </c>
      <c r="AY104" s="12">
        <f t="shared" si="506"/>
        <v>0</v>
      </c>
      <c r="AZ104" s="12">
        <f t="shared" si="506"/>
        <v>0</v>
      </c>
      <c r="BA104" s="12">
        <f t="shared" si="506"/>
        <v>0</v>
      </c>
      <c r="BB104" s="12">
        <f t="shared" si="506"/>
        <v>5</v>
      </c>
      <c r="BC104" s="12">
        <f t="shared" si="506"/>
        <v>148117.20000000001</v>
      </c>
      <c r="BD104" s="12">
        <f t="shared" si="506"/>
        <v>50</v>
      </c>
      <c r="BE104" s="12">
        <f t="shared" si="506"/>
        <v>2896941.5999999996</v>
      </c>
      <c r="BF104" s="61">
        <v>220</v>
      </c>
      <c r="BG104" s="61">
        <f t="shared" si="506"/>
        <v>10600959.6</v>
      </c>
      <c r="BH104" s="61">
        <f t="shared" si="506"/>
        <v>0</v>
      </c>
      <c r="BI104" s="61">
        <f t="shared" si="506"/>
        <v>0</v>
      </c>
      <c r="BJ104" s="12">
        <f t="shared" si="506"/>
        <v>0</v>
      </c>
      <c r="BK104" s="12">
        <f t="shared" si="506"/>
        <v>0</v>
      </c>
      <c r="BL104" s="61">
        <f t="shared" si="506"/>
        <v>52</v>
      </c>
      <c r="BM104" s="61">
        <f t="shared" si="506"/>
        <v>2914946.4960000003</v>
      </c>
      <c r="BN104" s="12">
        <f t="shared" si="506"/>
        <v>12</v>
      </c>
      <c r="BO104" s="12">
        <f t="shared" si="506"/>
        <v>560921.76</v>
      </c>
      <c r="BP104" s="12">
        <f t="shared" si="506"/>
        <v>12</v>
      </c>
      <c r="BQ104" s="12">
        <f t="shared" si="506"/>
        <v>701152.2</v>
      </c>
      <c r="BR104" s="12">
        <f t="shared" si="506"/>
        <v>0</v>
      </c>
      <c r="BS104" s="12">
        <f t="shared" si="506"/>
        <v>0</v>
      </c>
      <c r="BT104" s="12">
        <f t="shared" si="506"/>
        <v>13</v>
      </c>
      <c r="BU104" s="12">
        <f t="shared" si="506"/>
        <v>871390.8</v>
      </c>
      <c r="BV104" s="12">
        <f t="shared" si="506"/>
        <v>29</v>
      </c>
      <c r="BW104" s="12">
        <f t="shared" si="506"/>
        <v>1248801.1200000001</v>
      </c>
      <c r="BX104" s="12">
        <f t="shared" si="506"/>
        <v>7</v>
      </c>
      <c r="BY104" s="12">
        <f t="shared" ref="BY104:DM104" si="507">SUM(BY105:BY107)</f>
        <v>393568.56000000006</v>
      </c>
      <c r="BZ104" s="12">
        <f t="shared" si="507"/>
        <v>0</v>
      </c>
      <c r="CA104" s="12">
        <f t="shared" si="507"/>
        <v>0</v>
      </c>
      <c r="CB104" s="12">
        <f t="shared" si="507"/>
        <v>0</v>
      </c>
      <c r="CC104" s="12">
        <f t="shared" si="507"/>
        <v>0</v>
      </c>
      <c r="CD104" s="12">
        <f t="shared" si="507"/>
        <v>75</v>
      </c>
      <c r="CE104" s="163">
        <f t="shared" si="507"/>
        <v>3173940</v>
      </c>
      <c r="CF104" s="61">
        <f t="shared" si="507"/>
        <v>0</v>
      </c>
      <c r="CG104" s="61">
        <f t="shared" si="507"/>
        <v>0</v>
      </c>
      <c r="CH104" s="28">
        <f t="shared" si="507"/>
        <v>0</v>
      </c>
      <c r="CI104" s="28">
        <f t="shared" si="507"/>
        <v>0</v>
      </c>
      <c r="CJ104" s="28">
        <f t="shared" si="507"/>
        <v>0</v>
      </c>
      <c r="CK104" s="28">
        <f t="shared" si="507"/>
        <v>0</v>
      </c>
      <c r="CL104" s="28">
        <f t="shared" si="507"/>
        <v>0</v>
      </c>
      <c r="CM104" s="28">
        <f t="shared" si="507"/>
        <v>0</v>
      </c>
      <c r="CN104" s="28">
        <f t="shared" si="507"/>
        <v>27</v>
      </c>
      <c r="CO104" s="28">
        <f t="shared" si="507"/>
        <v>1054325.1599999999</v>
      </c>
      <c r="CP104" s="28">
        <f t="shared" si="507"/>
        <v>6</v>
      </c>
      <c r="CQ104" s="28">
        <f t="shared" si="507"/>
        <v>215193.13199999998</v>
      </c>
      <c r="CR104" s="28">
        <f t="shared" si="507"/>
        <v>9</v>
      </c>
      <c r="CS104" s="28">
        <f t="shared" si="507"/>
        <v>436907.26799999998</v>
      </c>
      <c r="CT104" s="28">
        <f t="shared" si="507"/>
        <v>0</v>
      </c>
      <c r="CU104" s="28">
        <f t="shared" si="507"/>
        <v>0</v>
      </c>
      <c r="CV104" s="28">
        <f t="shared" si="507"/>
        <v>0</v>
      </c>
      <c r="CW104" s="28">
        <f t="shared" si="507"/>
        <v>0</v>
      </c>
      <c r="CX104" s="28">
        <f t="shared" si="507"/>
        <v>0</v>
      </c>
      <c r="CY104" s="28">
        <f t="shared" si="507"/>
        <v>0</v>
      </c>
      <c r="CZ104" s="28">
        <f t="shared" si="507"/>
        <v>0</v>
      </c>
      <c r="DA104" s="28">
        <f t="shared" si="507"/>
        <v>0</v>
      </c>
      <c r="DB104" s="28">
        <f t="shared" si="507"/>
        <v>10</v>
      </c>
      <c r="DC104" s="28">
        <f t="shared" si="507"/>
        <v>427039.19999999995</v>
      </c>
      <c r="DD104" s="28">
        <f t="shared" si="507"/>
        <v>0</v>
      </c>
      <c r="DE104" s="28">
        <f t="shared" si="507"/>
        <v>0</v>
      </c>
      <c r="DF104" s="28">
        <f t="shared" si="507"/>
        <v>12</v>
      </c>
      <c r="DG104" s="28">
        <f t="shared" si="507"/>
        <v>555589.54079999996</v>
      </c>
      <c r="DH104" s="28">
        <v>1</v>
      </c>
      <c r="DI104" s="28">
        <f t="shared" si="507"/>
        <v>106627.89599999999</v>
      </c>
      <c r="DJ104" s="28">
        <f t="shared" si="507"/>
        <v>3</v>
      </c>
      <c r="DK104" s="28">
        <f t="shared" si="507"/>
        <v>368655.19199999998</v>
      </c>
      <c r="DL104" s="28">
        <f t="shared" si="507"/>
        <v>1877</v>
      </c>
      <c r="DM104" s="28">
        <f t="shared" si="507"/>
        <v>91571202.837799996</v>
      </c>
    </row>
    <row r="105" spans="1:117" ht="30" customHeight="1" x14ac:dyDescent="0.25">
      <c r="A105" s="123"/>
      <c r="B105" s="81">
        <v>76</v>
      </c>
      <c r="C105" s="13" t="s">
        <v>224</v>
      </c>
      <c r="D105" s="14">
        <v>22900</v>
      </c>
      <c r="E105" s="23">
        <v>0.84</v>
      </c>
      <c r="F105" s="23"/>
      <c r="G105" s="16">
        <v>1</v>
      </c>
      <c r="H105" s="14">
        <v>1.4</v>
      </c>
      <c r="I105" s="14">
        <v>1.68</v>
      </c>
      <c r="J105" s="14">
        <v>2.23</v>
      </c>
      <c r="K105" s="17">
        <v>2.57</v>
      </c>
      <c r="L105" s="20">
        <v>35</v>
      </c>
      <c r="M105" s="19">
        <f t="shared" si="294"/>
        <v>1036820.3999999999</v>
      </c>
      <c r="N105" s="20">
        <v>7</v>
      </c>
      <c r="O105" s="20">
        <f>(N105*$D105*$E105*$G105*$H105*$O$14)</f>
        <v>207364.08000000002</v>
      </c>
      <c r="P105" s="20">
        <v>25</v>
      </c>
      <c r="Q105" s="19">
        <f>(P105*$D105*$E105*$G105*$H105*$Q$14)</f>
        <v>740586.00000000012</v>
      </c>
      <c r="R105" s="20"/>
      <c r="S105" s="19">
        <f>(R105/12*7*$D105*$E105*$G105*$H105*$S$14)+(R105/12*5*$D105*$E105*$G105*$H105*$S$15)</f>
        <v>0</v>
      </c>
      <c r="T105" s="20"/>
      <c r="U105" s="19">
        <f>(T105*$D105*$E105*$G105*$H105*$U$14)</f>
        <v>0</v>
      </c>
      <c r="V105" s="20">
        <v>0</v>
      </c>
      <c r="W105" s="19">
        <f>(V105*$D105*$E105*$G105*$H105*$W$14)</f>
        <v>0</v>
      </c>
      <c r="X105" s="20"/>
      <c r="Y105" s="19">
        <f>(X105*$D105*$E105*$G105*$H105*$Y$14)</f>
        <v>0</v>
      </c>
      <c r="Z105" s="20">
        <v>0</v>
      </c>
      <c r="AA105" s="19">
        <f>(Z105*$D105*$E105*$G105*$H105*$AA$14)</f>
        <v>0</v>
      </c>
      <c r="AB105" s="20">
        <v>25</v>
      </c>
      <c r="AC105" s="19">
        <f>(AB105*$D105*$E105*$G105*$H105*$AC$14)</f>
        <v>740586.00000000012</v>
      </c>
      <c r="AD105" s="20">
        <v>0</v>
      </c>
      <c r="AE105" s="19">
        <f>(AD105*$D105*$E105*$G105*$H105*$AE$14)</f>
        <v>0</v>
      </c>
      <c r="AF105" s="77"/>
      <c r="AG105" s="19">
        <f>(AF105*$D105*$E105*$G105*$H105*$AG$14)</f>
        <v>0</v>
      </c>
      <c r="AH105" s="20">
        <v>357</v>
      </c>
      <c r="AI105" s="19">
        <f>(AH105*$D105*$E105*$G105*$H105*$AI$14)</f>
        <v>10575568.08</v>
      </c>
      <c r="AJ105" s="24">
        <v>1</v>
      </c>
      <c r="AK105" s="19">
        <f>(AJ105*$D105*$E105*$G105*$I105*$AK$14)</f>
        <v>35548.128000000004</v>
      </c>
      <c r="AL105" s="20">
        <v>16</v>
      </c>
      <c r="AM105" s="19">
        <f>(AL105*$D105*$E105*$G105*$I105*$AM$14)</f>
        <v>568770.04800000007</v>
      </c>
      <c r="AN105" s="20"/>
      <c r="AO105" s="19">
        <f>(AN105*$D105*$E105*$G105*$H105*$AO$14)</f>
        <v>0</v>
      </c>
      <c r="AP105" s="20"/>
      <c r="AQ105" s="20">
        <f>(AP105*$D105*$E105*$G105*$H105*$AQ$14)</f>
        <v>0</v>
      </c>
      <c r="AR105" s="20">
        <v>124</v>
      </c>
      <c r="AS105" s="20">
        <f>(AR105*$D105*$E105*$G105*$H105*$AS$14)</f>
        <v>3840275.0399999991</v>
      </c>
      <c r="AT105" s="20">
        <v>0</v>
      </c>
      <c r="AU105" s="19">
        <f>(AT105*$D105*$E105*$G105*$H105*$AU$14)</f>
        <v>0</v>
      </c>
      <c r="AV105" s="20">
        <v>0</v>
      </c>
      <c r="AW105" s="19">
        <f>(AV105*$D105*$E105*$G105*$H105*$AW$14)</f>
        <v>0</v>
      </c>
      <c r="AX105" s="20">
        <v>0</v>
      </c>
      <c r="AY105" s="19">
        <f>(AX105*$D105*$E105*$G105*$H105*$AY$14)</f>
        <v>0</v>
      </c>
      <c r="AZ105" s="20"/>
      <c r="BA105" s="19">
        <f>(AZ105*$D105*$E105*$G105*$H105*$BA$14)</f>
        <v>0</v>
      </c>
      <c r="BB105" s="20">
        <v>5</v>
      </c>
      <c r="BC105" s="19">
        <f>(BB105*$D105*$E105*$G105*$H105*$BC$14)</f>
        <v>148117.20000000001</v>
      </c>
      <c r="BD105" s="20">
        <v>13</v>
      </c>
      <c r="BE105" s="19">
        <f>(BD105*$D105*$E105*$G105*$I105*$BE$14)</f>
        <v>420114.24</v>
      </c>
      <c r="BF105" s="20">
        <v>120</v>
      </c>
      <c r="BG105" s="19">
        <f>(BF105*$D105*$E105*$G105*$I105*$BG$14)</f>
        <v>3877977.5999999996</v>
      </c>
      <c r="BH105" s="20">
        <v>0</v>
      </c>
      <c r="BI105" s="19">
        <f>(BH105*$D105*$E105*$G105*$I105*$BI$14)</f>
        <v>0</v>
      </c>
      <c r="BJ105" s="20">
        <v>0</v>
      </c>
      <c r="BK105" s="19">
        <f>(BJ105*$D105*$E105*$G105*$I105*$BK$14)</f>
        <v>0</v>
      </c>
      <c r="BL105" s="20">
        <v>24</v>
      </c>
      <c r="BM105" s="19">
        <f>(BL105*$D105*$E105*$G105*$I105*$BM$14)</f>
        <v>853155.07200000004</v>
      </c>
      <c r="BN105" s="20">
        <v>7</v>
      </c>
      <c r="BO105" s="19">
        <f>(BN105*$D105*$E105*$G105*$I105*$BO$14)</f>
        <v>226215.36</v>
      </c>
      <c r="BP105" s="20">
        <v>7</v>
      </c>
      <c r="BQ105" s="19">
        <f>(BP105*$D105*$E105*$G105*$I105*$BQ$14)</f>
        <v>282769.19999999995</v>
      </c>
      <c r="BR105" s="20"/>
      <c r="BS105" s="19">
        <f>(BR105*$D105*$E105*$G105*$I105*$BS$14)</f>
        <v>0</v>
      </c>
      <c r="BT105" s="20">
        <v>5</v>
      </c>
      <c r="BU105" s="19">
        <f>(BT105*$D105*$E105*$G105*$I105*$BU$14)</f>
        <v>201978</v>
      </c>
      <c r="BV105" s="20">
        <v>20</v>
      </c>
      <c r="BW105" s="19">
        <f>(BV105*$D105*$E105*$G105*$I105*$BW$14)</f>
        <v>646329.59999999998</v>
      </c>
      <c r="BX105" s="20">
        <v>3</v>
      </c>
      <c r="BY105" s="19">
        <f>(BX105*$D105*$E105*$G105*$I105*$BY$14)</f>
        <v>96949.440000000002</v>
      </c>
      <c r="BZ105" s="20">
        <v>0</v>
      </c>
      <c r="CA105" s="19">
        <f>(BZ105*$D105*$E105*$G105*$H105*$CA$14)</f>
        <v>0</v>
      </c>
      <c r="CB105" s="20">
        <v>0</v>
      </c>
      <c r="CC105" s="19">
        <f>(CB105*$D105*$E105*$G105*$H105*$CC$14)</f>
        <v>0</v>
      </c>
      <c r="CD105" s="20">
        <v>35</v>
      </c>
      <c r="CE105" s="21">
        <f>(CD105*$D105*$E105*$G105*$H105*$CE$14)</f>
        <v>942563.99999999988</v>
      </c>
      <c r="CF105" s="20"/>
      <c r="CG105" s="20">
        <f>(CF105*$D105*$E105*$G105*$H105*$CG$14)</f>
        <v>0</v>
      </c>
      <c r="CH105" s="20"/>
      <c r="CI105" s="19">
        <f>(CH105*$D105*$E105*$G105*$I105*$CI$14)</f>
        <v>0</v>
      </c>
      <c r="CJ105" s="20">
        <v>0</v>
      </c>
      <c r="CK105" s="19">
        <f>(CJ105*$D105*$E105*$G105*$H105*$CK$14)</f>
        <v>0</v>
      </c>
      <c r="CL105" s="20"/>
      <c r="CM105" s="19">
        <f>(CL105*$D105*$E105*$G105*$H105*$CM$14)</f>
        <v>0</v>
      </c>
      <c r="CN105" s="20"/>
      <c r="CO105" s="19">
        <f>(CN105*$D105*$E105*$G105*$H105*$CO$14)</f>
        <v>0</v>
      </c>
      <c r="CP105" s="20">
        <v>5</v>
      </c>
      <c r="CQ105" s="19">
        <f>(CP105*$D105*$E105*$G105*$H105*$CQ$14)</f>
        <v>152156.75999999998</v>
      </c>
      <c r="CR105" s="20">
        <v>4</v>
      </c>
      <c r="CS105" s="19">
        <f>(CR105*$D105*$E105*$G105*$H105*$CS$14)</f>
        <v>121725.40799999998</v>
      </c>
      <c r="CT105" s="20">
        <v>0</v>
      </c>
      <c r="CU105" s="19">
        <f>(CT105*$D105*$E105*$G105*$I105*$CU$14)</f>
        <v>0</v>
      </c>
      <c r="CV105" s="24"/>
      <c r="CW105" s="19">
        <f>(CV105*$D105*$E105*$G105*$I105*$CW$14)</f>
        <v>0</v>
      </c>
      <c r="CX105" s="20"/>
      <c r="CY105" s="19">
        <f>(CX105*$D105*$E105*$G105*$H105*$CY$14)</f>
        <v>0</v>
      </c>
      <c r="CZ105" s="20">
        <v>0</v>
      </c>
      <c r="DA105" s="19">
        <f>(CZ105*$D105*$E105*$G105*$I105*$DA$14)</f>
        <v>0</v>
      </c>
      <c r="DB105" s="20">
        <v>7</v>
      </c>
      <c r="DC105" s="19">
        <f>(DB105*$D105*$E105*$G105*$I105*$DC$14)</f>
        <v>226215.36</v>
      </c>
      <c r="DD105" s="20"/>
      <c r="DE105" s="19">
        <f>(DD105*$D105*$E105*$G105*$I105*$DE$14)</f>
        <v>0</v>
      </c>
      <c r="DF105" s="20">
        <v>9</v>
      </c>
      <c r="DG105" s="19">
        <f>(DF105*$D105*$E105*$G105*$I105*$DG$14)</f>
        <v>328658.60159999999</v>
      </c>
      <c r="DH105" s="20"/>
      <c r="DI105" s="19">
        <f>(DH105*$D105*$E105*$G105*$J105*$DI$14)</f>
        <v>0</v>
      </c>
      <c r="DJ105" s="20"/>
      <c r="DK105" s="19">
        <f>(DJ105*$D105*$E105*$G105*$K105*$DK$14)</f>
        <v>0</v>
      </c>
      <c r="DL105" s="19">
        <f t="shared" ref="DL105:DM107" si="508">SUM(L105,N105,P105,R105,T105,V105,X105,Z105,AB105,AD105,AF105,AH105,AJ105,AN105,AP105,CD105,AR105,AT105,AV105,AX105,AZ105,CH105,BB105,BD105,BF105,BJ105,AL105,BL105,BN105,BP105,BR105,BT105,BV105,BX105,BZ105,CB105,CF105,CJ105,CL105,CN105,CP105,CR105,CT105,CV105,BH105,CX105,CZ105,DB105,DD105,DF105,DH105,DJ105)</f>
        <v>854</v>
      </c>
      <c r="DM105" s="19">
        <f t="shared" si="508"/>
        <v>26270443.617600001</v>
      </c>
    </row>
    <row r="106" spans="1:117" ht="30" customHeight="1" x14ac:dyDescent="0.25">
      <c r="A106" s="123"/>
      <c r="B106" s="81">
        <v>77</v>
      </c>
      <c r="C106" s="13" t="s">
        <v>225</v>
      </c>
      <c r="D106" s="14">
        <v>22900</v>
      </c>
      <c r="E106" s="23">
        <v>1.74</v>
      </c>
      <c r="F106" s="23"/>
      <c r="G106" s="16">
        <v>1</v>
      </c>
      <c r="H106" s="14">
        <v>1.4</v>
      </c>
      <c r="I106" s="14">
        <v>1.68</v>
      </c>
      <c r="J106" s="14">
        <v>2.23</v>
      </c>
      <c r="K106" s="17">
        <v>2.57</v>
      </c>
      <c r="L106" s="20">
        <v>83</v>
      </c>
      <c r="M106" s="19">
        <f t="shared" si="294"/>
        <v>5093115.72</v>
      </c>
      <c r="N106" s="20">
        <v>20</v>
      </c>
      <c r="O106" s="20">
        <f>(N106*$D106*$E106*$G106*$H106*$O$14)</f>
        <v>1227256.8</v>
      </c>
      <c r="P106" s="20">
        <v>65</v>
      </c>
      <c r="Q106" s="19">
        <f>(P106*$D106*$E106*$G106*$H106*$Q$14)</f>
        <v>3988584.6</v>
      </c>
      <c r="R106" s="20">
        <v>1</v>
      </c>
      <c r="S106" s="19">
        <f>(R106/12*7*$D106*$E106*$G106*$H106*$S$14)+(R106/12*5*$D106*$E106*$G106*$H106*$S$15)</f>
        <v>62525.014999999999</v>
      </c>
      <c r="T106" s="20">
        <v>5</v>
      </c>
      <c r="U106" s="19">
        <f>(T106*$D106*$E106*$G106*$H106*$U$14)</f>
        <v>306814.2</v>
      </c>
      <c r="V106" s="20">
        <v>0</v>
      </c>
      <c r="W106" s="19">
        <f>(V106*$D106*$E106*$G106*$H106*$W$14)</f>
        <v>0</v>
      </c>
      <c r="X106" s="20"/>
      <c r="Y106" s="19">
        <f>(X106*$D106*$E106*$G106*$H106*$Y$14)</f>
        <v>0</v>
      </c>
      <c r="Z106" s="20">
        <v>0</v>
      </c>
      <c r="AA106" s="19">
        <f>(Z106*$D106*$E106*$G106*$H106*$AA$14)</f>
        <v>0</v>
      </c>
      <c r="AB106" s="20">
        <v>33</v>
      </c>
      <c r="AC106" s="19">
        <f>(AB106*$D106*$E106*$G106*$H106*$AC$14)</f>
        <v>2024973.7200000002</v>
      </c>
      <c r="AD106" s="20">
        <v>0</v>
      </c>
      <c r="AE106" s="19">
        <f>(AD106*$D106*$E106*$G106*$H106*$AE$14)</f>
        <v>0</v>
      </c>
      <c r="AF106" s="77"/>
      <c r="AG106" s="19">
        <f>(AF106*$D106*$E106*$G106*$H106*$AG$14)</f>
        <v>0</v>
      </c>
      <c r="AH106" s="20">
        <v>401</v>
      </c>
      <c r="AI106" s="19">
        <f>(AH106*$D106*$E106*$G106*$H106*$AI$14)</f>
        <v>24606498.84</v>
      </c>
      <c r="AJ106" s="24">
        <v>17</v>
      </c>
      <c r="AK106" s="19">
        <f>(AJ106*$D106*$E106*$G106*$I106*$AK$14)</f>
        <v>1251801.9360000002</v>
      </c>
      <c r="AL106" s="20">
        <v>1</v>
      </c>
      <c r="AM106" s="19">
        <f>(AL106*$D106*$E106*$G106*$I106*$AM$14)</f>
        <v>73635.40800000001</v>
      </c>
      <c r="AN106" s="20"/>
      <c r="AO106" s="19">
        <f>(AN106*$D106*$E106*$G106*$H106*$AO$14)</f>
        <v>0</v>
      </c>
      <c r="AP106" s="20"/>
      <c r="AQ106" s="20">
        <f>(AP106*$D106*$E106*$G106*$H106*$AQ$14)</f>
        <v>0</v>
      </c>
      <c r="AR106" s="20">
        <v>83</v>
      </c>
      <c r="AS106" s="20">
        <f>(AR106*$D106*$E106*$G106*$H106*$AS$14)</f>
        <v>5324620.9799999986</v>
      </c>
      <c r="AT106" s="20">
        <v>0</v>
      </c>
      <c r="AU106" s="19">
        <f>(AT106*$D106*$E106*$G106*$H106*$AU$14)</f>
        <v>0</v>
      </c>
      <c r="AV106" s="20">
        <v>0</v>
      </c>
      <c r="AW106" s="19">
        <f>(AV106*$D106*$E106*$G106*$H106*$AW$14)</f>
        <v>0</v>
      </c>
      <c r="AX106" s="20">
        <v>0</v>
      </c>
      <c r="AY106" s="19">
        <f>(AX106*$D106*$E106*$G106*$H106*$AY$14)</f>
        <v>0</v>
      </c>
      <c r="AZ106" s="20"/>
      <c r="BA106" s="19">
        <f>(AZ106*$D106*$E106*$G106*$H106*$BA$14)</f>
        <v>0</v>
      </c>
      <c r="BB106" s="20"/>
      <c r="BC106" s="19">
        <f>(BB106*$D106*$E106*$G106*$H106*$BC$14)</f>
        <v>0</v>
      </c>
      <c r="BD106" s="20">
        <v>37</v>
      </c>
      <c r="BE106" s="19">
        <f>(BD106*$D106*$E106*$G106*$I106*$BE$14)</f>
        <v>2476827.36</v>
      </c>
      <c r="BF106" s="20">
        <v>99</v>
      </c>
      <c r="BG106" s="19">
        <f>(BF106*$D106*$E106*$G106*$I106*$BG$14)</f>
        <v>6627186.7199999997</v>
      </c>
      <c r="BH106" s="20">
        <v>0</v>
      </c>
      <c r="BI106" s="19">
        <f>(BH106*$D106*$E106*$G106*$I106*$BI$14)</f>
        <v>0</v>
      </c>
      <c r="BJ106" s="20">
        <v>0</v>
      </c>
      <c r="BK106" s="19">
        <f>(BJ106*$D106*$E106*$G106*$I106*$BK$14)</f>
        <v>0</v>
      </c>
      <c r="BL106" s="20">
        <v>28</v>
      </c>
      <c r="BM106" s="19">
        <f>(BL106*$D106*$E106*$G106*$I106*$BM$14)</f>
        <v>2061791.4240000001</v>
      </c>
      <c r="BN106" s="20">
        <v>5</v>
      </c>
      <c r="BO106" s="19">
        <f>(BN106*$D106*$E106*$G106*$I106*$BO$14)</f>
        <v>334706.39999999997</v>
      </c>
      <c r="BP106" s="20">
        <v>5</v>
      </c>
      <c r="BQ106" s="19">
        <f>(BP106*$D106*$E106*$G106*$I106*$BQ$14)</f>
        <v>418382.99999999994</v>
      </c>
      <c r="BR106" s="20"/>
      <c r="BS106" s="19">
        <f>(BR106*$D106*$E106*$G106*$I106*$BS$14)</f>
        <v>0</v>
      </c>
      <c r="BT106" s="20">
        <v>8</v>
      </c>
      <c r="BU106" s="19">
        <f>(BT106*$D106*$E106*$G106*$I106*$BU$14)</f>
        <v>669412.80000000005</v>
      </c>
      <c r="BV106" s="20">
        <v>9</v>
      </c>
      <c r="BW106" s="19">
        <f>(BV106*$D106*$E106*$G106*$I106*$BW$14)</f>
        <v>602471.52</v>
      </c>
      <c r="BX106" s="20">
        <v>3</v>
      </c>
      <c r="BY106" s="22">
        <f>(BX106*$D106*$E106*$G106*$I106*$BY$14)</f>
        <v>200823.84</v>
      </c>
      <c r="BZ106" s="20">
        <v>0</v>
      </c>
      <c r="CA106" s="19">
        <f>(BZ106*$D106*$E106*$G106*$H106*$CA$14)</f>
        <v>0</v>
      </c>
      <c r="CB106" s="20">
        <v>0</v>
      </c>
      <c r="CC106" s="19">
        <f>(CB106*$D106*$E106*$G106*$H106*$CC$14)</f>
        <v>0</v>
      </c>
      <c r="CD106" s="20">
        <v>40</v>
      </c>
      <c r="CE106" s="21">
        <f>(CD106*$D106*$E106*$G106*$H106*$CE$14)</f>
        <v>2231376</v>
      </c>
      <c r="CF106" s="20"/>
      <c r="CG106" s="20">
        <f>(CF106*$D106*$E106*$G106*$H106*$CG$14)</f>
        <v>0</v>
      </c>
      <c r="CH106" s="20"/>
      <c r="CI106" s="19">
        <f>(CH106*$D106*$E106*$G106*$I106*$CI$14)</f>
        <v>0</v>
      </c>
      <c r="CJ106" s="20">
        <v>0</v>
      </c>
      <c r="CK106" s="19">
        <f>(CJ106*$D106*$E106*$G106*$H106*$CK$14)</f>
        <v>0</v>
      </c>
      <c r="CL106" s="20"/>
      <c r="CM106" s="19">
        <f>(CL106*$D106*$E106*$G106*$H106*$CM$14)</f>
        <v>0</v>
      </c>
      <c r="CN106" s="20">
        <v>27</v>
      </c>
      <c r="CO106" s="19">
        <f>(CN106*$D106*$E106*$G106*$H106*$CO$14)</f>
        <v>1054325.1599999999</v>
      </c>
      <c r="CP106" s="20">
        <v>1</v>
      </c>
      <c r="CQ106" s="19">
        <f>(CP106*$D106*$E106*$G106*$H106*$CQ$14)</f>
        <v>63036.371999999988</v>
      </c>
      <c r="CR106" s="20">
        <v>5</v>
      </c>
      <c r="CS106" s="19">
        <f>(CR106*$D106*$E106*$G106*$H106*$CS$14)</f>
        <v>315181.86</v>
      </c>
      <c r="CT106" s="20">
        <v>0</v>
      </c>
      <c r="CU106" s="19">
        <f>(CT106*$D106*$E106*$G106*$I106*$CU$14)</f>
        <v>0</v>
      </c>
      <c r="CV106" s="24"/>
      <c r="CW106" s="19">
        <f>(CV106*$D106*$E106*$G106*$I106*$CW$14)</f>
        <v>0</v>
      </c>
      <c r="CX106" s="20"/>
      <c r="CY106" s="19">
        <f>(CX106*$D106*$E106*$G106*$H106*$CY$14)</f>
        <v>0</v>
      </c>
      <c r="CZ106" s="20">
        <v>0</v>
      </c>
      <c r="DA106" s="19">
        <f>(CZ106*$D106*$E106*$G106*$I106*$DA$14)</f>
        <v>0</v>
      </c>
      <c r="DB106" s="20">
        <v>3</v>
      </c>
      <c r="DC106" s="19">
        <f>(DB106*$D106*$E106*$G106*$I106*$DC$14)</f>
        <v>200823.84</v>
      </c>
      <c r="DD106" s="20"/>
      <c r="DE106" s="19">
        <f>(DD106*$D106*$E106*$G106*$I106*$DE$14)</f>
        <v>0</v>
      </c>
      <c r="DF106" s="20">
        <v>3</v>
      </c>
      <c r="DG106" s="19">
        <f>(DF106*$D106*$E106*$G106*$I106*$DG$14)</f>
        <v>226930.93919999996</v>
      </c>
      <c r="DH106" s="20">
        <v>1</v>
      </c>
      <c r="DI106" s="19">
        <f>(DH106*$D106*$E106*$G106*$J106*$DI$14)</f>
        <v>106627.89599999999</v>
      </c>
      <c r="DJ106" s="20">
        <v>3</v>
      </c>
      <c r="DK106" s="19">
        <f>(DJ106*$D106*$E106*$G106*$K106*$DK$14)</f>
        <v>368655.19199999998</v>
      </c>
      <c r="DL106" s="19">
        <f t="shared" si="508"/>
        <v>986</v>
      </c>
      <c r="DM106" s="19">
        <f t="shared" si="508"/>
        <v>61918387.542199992</v>
      </c>
    </row>
    <row r="107" spans="1:117" ht="30" customHeight="1" x14ac:dyDescent="0.25">
      <c r="A107" s="123"/>
      <c r="B107" s="81">
        <v>78</v>
      </c>
      <c r="C107" s="13" t="s">
        <v>226</v>
      </c>
      <c r="D107" s="14">
        <v>22900</v>
      </c>
      <c r="E107" s="23">
        <v>2.4900000000000002</v>
      </c>
      <c r="F107" s="23"/>
      <c r="G107" s="16">
        <v>1</v>
      </c>
      <c r="H107" s="14">
        <v>1.4</v>
      </c>
      <c r="I107" s="14">
        <v>1.68</v>
      </c>
      <c r="J107" s="14">
        <v>2.23</v>
      </c>
      <c r="K107" s="17">
        <v>2.57</v>
      </c>
      <c r="L107" s="20">
        <v>5</v>
      </c>
      <c r="M107" s="19">
        <f t="shared" si="294"/>
        <v>439061.7</v>
      </c>
      <c r="N107" s="20">
        <v>3</v>
      </c>
      <c r="O107" s="20">
        <f>(N107*$D107*$E107*$G107*$H107*$O$14)</f>
        <v>263437.02</v>
      </c>
      <c r="P107" s="20">
        <v>5</v>
      </c>
      <c r="Q107" s="19">
        <f>(P107*$D107*$E107*$G107*$H107*$Q$14)</f>
        <v>439061.7</v>
      </c>
      <c r="R107" s="20"/>
      <c r="S107" s="19">
        <f>(R107/12*7*$D107*$E107*$G107*$H107*$S$14)+(R107/12*5*$D107*$E107*$G107*$H107*$S$15)</f>
        <v>0</v>
      </c>
      <c r="T107" s="20">
        <v>10</v>
      </c>
      <c r="U107" s="19">
        <f>(T107*$D107*$E107*$G107*$H107*$U$14)</f>
        <v>878123.4</v>
      </c>
      <c r="V107" s="20">
        <v>0</v>
      </c>
      <c r="W107" s="19">
        <f>(V107*$D107*$E107*$G107*$H107*$W$14)</f>
        <v>0</v>
      </c>
      <c r="X107" s="20"/>
      <c r="Y107" s="19">
        <f>(X107*$D107*$E107*$G107*$H107*$Y$14)</f>
        <v>0</v>
      </c>
      <c r="Z107" s="20">
        <v>0</v>
      </c>
      <c r="AA107" s="19">
        <f>(Z107*$D107*$E107*$G107*$H107*$AA$14)</f>
        <v>0</v>
      </c>
      <c r="AB107" s="20"/>
      <c r="AC107" s="19">
        <f>(AB107*$D107*$E107*$G107*$H107*$AC$14)</f>
        <v>0</v>
      </c>
      <c r="AD107" s="20">
        <v>0</v>
      </c>
      <c r="AE107" s="19">
        <f>(AD107*$D107*$E107*$G107*$H107*$AE$14)</f>
        <v>0</v>
      </c>
      <c r="AF107" s="77"/>
      <c r="AG107" s="19">
        <f>(AF107*$D107*$E107*$G107*$H107*$AG$14)</f>
        <v>0</v>
      </c>
      <c r="AH107" s="20">
        <v>3</v>
      </c>
      <c r="AI107" s="19">
        <f>(AH107*$D107*$E107*$G107*$H107*$AI$14)</f>
        <v>263437.02</v>
      </c>
      <c r="AJ107" s="24">
        <v>6</v>
      </c>
      <c r="AK107" s="19">
        <f>(AJ107*$D107*$E107*$G107*$I107*$AK$14)</f>
        <v>632248.84800000011</v>
      </c>
      <c r="AL107" s="20"/>
      <c r="AM107" s="19">
        <f>(AL107*$D107*$E107*$G107*$I107*$AM$14)</f>
        <v>0</v>
      </c>
      <c r="AN107" s="20"/>
      <c r="AO107" s="19">
        <f>(AN107*$D107*$E107*$G107*$H107*$AO$14)</f>
        <v>0</v>
      </c>
      <c r="AP107" s="20"/>
      <c r="AQ107" s="20">
        <f>(AP107*$D107*$E107*$G107*$H107*$AQ$14)</f>
        <v>0</v>
      </c>
      <c r="AR107" s="20">
        <v>3</v>
      </c>
      <c r="AS107" s="20">
        <f>(AR107*$D107*$E107*$G107*$H107*$AS$14)</f>
        <v>275411.43</v>
      </c>
      <c r="AT107" s="20">
        <v>0</v>
      </c>
      <c r="AU107" s="19">
        <f>(AT107*$D107*$E107*$G107*$H107*$AU$14)</f>
        <v>0</v>
      </c>
      <c r="AV107" s="20">
        <v>0</v>
      </c>
      <c r="AW107" s="19">
        <f>(AV107*$D107*$E107*$G107*$H107*$AW$14)</f>
        <v>0</v>
      </c>
      <c r="AX107" s="20">
        <v>0</v>
      </c>
      <c r="AY107" s="19">
        <f>(AX107*$D107*$E107*$G107*$H107*$AY$14)</f>
        <v>0</v>
      </c>
      <c r="AZ107" s="20"/>
      <c r="BA107" s="19">
        <f>(AZ107*$D107*$E107*$G107*$H107*$BA$14)</f>
        <v>0</v>
      </c>
      <c r="BB107" s="20"/>
      <c r="BC107" s="19">
        <f>(BB107*$D107*$E107*$G107*$H107*$BC$14)</f>
        <v>0</v>
      </c>
      <c r="BD107" s="20"/>
      <c r="BE107" s="19">
        <f>(BD107*$D107*$E107*$G107*$I107*$BE$14)</f>
        <v>0</v>
      </c>
      <c r="BF107" s="20">
        <v>1</v>
      </c>
      <c r="BG107" s="19">
        <f>(BF107*$D107*$E107*$G107*$I107*$BG$14)</f>
        <v>95795.280000000013</v>
      </c>
      <c r="BH107" s="20">
        <v>0</v>
      </c>
      <c r="BI107" s="19">
        <f>(BH107*$D107*$E107*$G107*$I107*$BI$14)</f>
        <v>0</v>
      </c>
      <c r="BJ107" s="20">
        <v>0</v>
      </c>
      <c r="BK107" s="19">
        <f>(BJ107*$D107*$E107*$G107*$I107*$BK$14)</f>
        <v>0</v>
      </c>
      <c r="BL107" s="20"/>
      <c r="BM107" s="19">
        <f>(BL107*$D107*$E107*$G107*$I107*$BM$14)</f>
        <v>0</v>
      </c>
      <c r="BN107" s="20"/>
      <c r="BO107" s="19">
        <f>(BN107*$D107*$E107*$G107*$I107*$BO$14)</f>
        <v>0</v>
      </c>
      <c r="BP107" s="20"/>
      <c r="BQ107" s="19">
        <f>(BP107*$D107*$E107*$G107*$I107*$BQ$14)</f>
        <v>0</v>
      </c>
      <c r="BR107" s="20"/>
      <c r="BS107" s="19">
        <f>(BR107*$D107*$E107*$G107*$I107*$BS$14)</f>
        <v>0</v>
      </c>
      <c r="BT107" s="20"/>
      <c r="BU107" s="19">
        <f>(BT107*$D107*$E107*$G107*$I107*$BU$14)</f>
        <v>0</v>
      </c>
      <c r="BV107" s="20"/>
      <c r="BW107" s="19">
        <f>(BV107*$D107*$E107*$G107*$I107*$BW$14)</f>
        <v>0</v>
      </c>
      <c r="BX107" s="20">
        <v>1</v>
      </c>
      <c r="BY107" s="22">
        <f>(BX107*$D107*$E107*$G107*$I107*$BY$14)</f>
        <v>95795.280000000013</v>
      </c>
      <c r="BZ107" s="20">
        <v>0</v>
      </c>
      <c r="CA107" s="19">
        <f>(BZ107*$D107*$E107*$G107*$H107*$CA$14)</f>
        <v>0</v>
      </c>
      <c r="CB107" s="20">
        <v>0</v>
      </c>
      <c r="CC107" s="19">
        <f>(CB107*$D107*$E107*$G107*$H107*$CC$14)</f>
        <v>0</v>
      </c>
      <c r="CD107" s="20"/>
      <c r="CE107" s="21">
        <f>(CD107*$D107*$E107*$G107*$H107*$CE$14)</f>
        <v>0</v>
      </c>
      <c r="CF107" s="20"/>
      <c r="CG107" s="20">
        <f>(CF107*$D107*$E107*$G107*$H107*$CG$14)</f>
        <v>0</v>
      </c>
      <c r="CH107" s="20"/>
      <c r="CI107" s="19">
        <f>(CH107*$D107*$E107*$G107*$I107*$CI$14)</f>
        <v>0</v>
      </c>
      <c r="CJ107" s="20">
        <v>0</v>
      </c>
      <c r="CK107" s="19">
        <f>(CJ107*$D107*$E107*$G107*$H107*$CK$14)</f>
        <v>0</v>
      </c>
      <c r="CL107" s="20"/>
      <c r="CM107" s="19">
        <f>(CL107*$D107*$E107*$G107*$H107*$CM$14)</f>
        <v>0</v>
      </c>
      <c r="CN107" s="20"/>
      <c r="CO107" s="19">
        <f>(CN107*$D107*$E107*$G107*$H107*$CO$14)</f>
        <v>0</v>
      </c>
      <c r="CP107" s="20"/>
      <c r="CQ107" s="19">
        <f>(CP107*$D107*$E107*$G107*$H107*$CQ$14)</f>
        <v>0</v>
      </c>
      <c r="CR107" s="20"/>
      <c r="CS107" s="19">
        <f>(CR107*$D107*$E107*$G107*$H107*$CS$14)</f>
        <v>0</v>
      </c>
      <c r="CT107" s="20">
        <v>0</v>
      </c>
      <c r="CU107" s="19">
        <f>(CT107*$D107*$E107*$G107*$I107*$CU$14)</f>
        <v>0</v>
      </c>
      <c r="CV107" s="24"/>
      <c r="CW107" s="19">
        <f>(CV107*$D107*$E107*$G107*$I107*$CW$14)</f>
        <v>0</v>
      </c>
      <c r="CX107" s="20"/>
      <c r="CY107" s="19">
        <f>(CX107*$D107*$E107*$G107*$H107*$CY$14)</f>
        <v>0</v>
      </c>
      <c r="CZ107" s="20">
        <v>0</v>
      </c>
      <c r="DA107" s="19">
        <f>(CZ107*$D107*$E107*$G107*$I107*$DA$14)</f>
        <v>0</v>
      </c>
      <c r="DB107" s="20">
        <v>0</v>
      </c>
      <c r="DC107" s="19">
        <f>(DB107*$D107*$E107*$G107*$I107*$DC$14)</f>
        <v>0</v>
      </c>
      <c r="DD107" s="20"/>
      <c r="DE107" s="19">
        <f>(DD107*$D107*$E107*$G107*$I107*$DE$14)</f>
        <v>0</v>
      </c>
      <c r="DF107" s="20"/>
      <c r="DG107" s="19">
        <f>(DF107*$D107*$E107*$G107*$I107*$DG$14)</f>
        <v>0</v>
      </c>
      <c r="DH107" s="20"/>
      <c r="DI107" s="19">
        <f>(DH107*$D107*$E107*$G107*$J107*$DI$14)</f>
        <v>0</v>
      </c>
      <c r="DJ107" s="20"/>
      <c r="DK107" s="19">
        <f>(DJ107*$D107*$E107*$G107*$K107*$DK$14)</f>
        <v>0</v>
      </c>
      <c r="DL107" s="19">
        <f t="shared" si="508"/>
        <v>37</v>
      </c>
      <c r="DM107" s="19">
        <f t="shared" si="508"/>
        <v>3382371.6779999998</v>
      </c>
    </row>
    <row r="108" spans="1:117" ht="15.75" customHeight="1" x14ac:dyDescent="0.25">
      <c r="A108" s="124">
        <v>15</v>
      </c>
      <c r="B108" s="126"/>
      <c r="C108" s="56" t="s">
        <v>227</v>
      </c>
      <c r="D108" s="62">
        <v>22900</v>
      </c>
      <c r="E108" s="65">
        <v>1.1200000000000001</v>
      </c>
      <c r="F108" s="164"/>
      <c r="G108" s="63">
        <v>1</v>
      </c>
      <c r="H108" s="62">
        <v>1.4</v>
      </c>
      <c r="I108" s="62">
        <v>1.68</v>
      </c>
      <c r="J108" s="62">
        <v>2.23</v>
      </c>
      <c r="K108" s="64">
        <v>2.57</v>
      </c>
      <c r="L108" s="12">
        <f>SUM(L109:L124)</f>
        <v>1258</v>
      </c>
      <c r="M108" s="12">
        <f t="shared" ref="M108:BX108" si="509">SUM(M109:M124)</f>
        <v>73012680.972000003</v>
      </c>
      <c r="N108" s="61">
        <f t="shared" si="509"/>
        <v>3371</v>
      </c>
      <c r="O108" s="61">
        <f t="shared" si="509"/>
        <v>250557171.48000002</v>
      </c>
      <c r="P108" s="12">
        <f t="shared" si="509"/>
        <v>811</v>
      </c>
      <c r="Q108" s="12">
        <f t="shared" si="509"/>
        <v>34667888.640000001</v>
      </c>
      <c r="R108" s="61">
        <f t="shared" si="509"/>
        <v>0</v>
      </c>
      <c r="S108" s="61">
        <f t="shared" si="509"/>
        <v>0</v>
      </c>
      <c r="T108" s="12">
        <f t="shared" si="509"/>
        <v>0</v>
      </c>
      <c r="U108" s="12">
        <f t="shared" si="509"/>
        <v>0</v>
      </c>
      <c r="V108" s="12">
        <f t="shared" si="509"/>
        <v>0</v>
      </c>
      <c r="W108" s="12">
        <f t="shared" si="509"/>
        <v>0</v>
      </c>
      <c r="X108" s="12">
        <f t="shared" si="509"/>
        <v>0</v>
      </c>
      <c r="Y108" s="12">
        <f t="shared" si="509"/>
        <v>0</v>
      </c>
      <c r="Z108" s="12">
        <f t="shared" si="509"/>
        <v>0</v>
      </c>
      <c r="AA108" s="12">
        <f t="shared" si="509"/>
        <v>0</v>
      </c>
      <c r="AB108" s="12">
        <f t="shared" si="509"/>
        <v>530</v>
      </c>
      <c r="AC108" s="12">
        <f t="shared" si="509"/>
        <v>17082850.399999999</v>
      </c>
      <c r="AD108" s="12">
        <f t="shared" si="509"/>
        <v>40</v>
      </c>
      <c r="AE108" s="12">
        <f t="shared" si="509"/>
        <v>1472195.2</v>
      </c>
      <c r="AF108" s="12">
        <f t="shared" si="509"/>
        <v>0</v>
      </c>
      <c r="AG108" s="12">
        <f t="shared" si="509"/>
        <v>0</v>
      </c>
      <c r="AH108" s="12">
        <f t="shared" si="509"/>
        <v>184</v>
      </c>
      <c r="AI108" s="12">
        <f t="shared" si="509"/>
        <v>6805703.2120000012</v>
      </c>
      <c r="AJ108" s="12">
        <f t="shared" si="509"/>
        <v>0</v>
      </c>
      <c r="AK108" s="12">
        <f t="shared" si="509"/>
        <v>0</v>
      </c>
      <c r="AL108" s="12">
        <f t="shared" si="509"/>
        <v>189</v>
      </c>
      <c r="AM108" s="12">
        <f t="shared" si="509"/>
        <v>8660116.4495999999</v>
      </c>
      <c r="AN108" s="61">
        <v>0</v>
      </c>
      <c r="AO108" s="61">
        <f t="shared" si="509"/>
        <v>0</v>
      </c>
      <c r="AP108" s="61">
        <f t="shared" si="509"/>
        <v>36</v>
      </c>
      <c r="AQ108" s="61">
        <f t="shared" si="509"/>
        <v>1008505.0079999999</v>
      </c>
      <c r="AR108" s="61">
        <f t="shared" si="509"/>
        <v>69</v>
      </c>
      <c r="AS108" s="61">
        <f t="shared" si="509"/>
        <v>2086048.0199999996</v>
      </c>
      <c r="AT108" s="12">
        <f t="shared" si="509"/>
        <v>0</v>
      </c>
      <c r="AU108" s="12">
        <f t="shared" si="509"/>
        <v>0</v>
      </c>
      <c r="AV108" s="12">
        <f t="shared" si="509"/>
        <v>0</v>
      </c>
      <c r="AW108" s="12">
        <f t="shared" si="509"/>
        <v>0</v>
      </c>
      <c r="AX108" s="12">
        <f t="shared" si="509"/>
        <v>0</v>
      </c>
      <c r="AY108" s="12">
        <f t="shared" si="509"/>
        <v>0</v>
      </c>
      <c r="AZ108" s="12">
        <f t="shared" si="509"/>
        <v>347</v>
      </c>
      <c r="BA108" s="12">
        <f t="shared" si="509"/>
        <v>13913777.107999999</v>
      </c>
      <c r="BB108" s="12">
        <f t="shared" si="509"/>
        <v>143</v>
      </c>
      <c r="BC108" s="12">
        <f t="shared" si="509"/>
        <v>8717614.1359999999</v>
      </c>
      <c r="BD108" s="12">
        <f t="shared" si="509"/>
        <v>1055</v>
      </c>
      <c r="BE108" s="12">
        <f t="shared" si="509"/>
        <v>65495502.239999995</v>
      </c>
      <c r="BF108" s="61">
        <v>1434</v>
      </c>
      <c r="BG108" s="61">
        <f t="shared" si="509"/>
        <v>125114791.2</v>
      </c>
      <c r="BH108" s="61">
        <f t="shared" si="509"/>
        <v>332</v>
      </c>
      <c r="BI108" s="61">
        <f t="shared" si="509"/>
        <v>11045657.447999999</v>
      </c>
      <c r="BJ108" s="12">
        <f t="shared" si="509"/>
        <v>0</v>
      </c>
      <c r="BK108" s="12">
        <f t="shared" si="509"/>
        <v>0</v>
      </c>
      <c r="BL108" s="61">
        <f t="shared" si="509"/>
        <v>657</v>
      </c>
      <c r="BM108" s="61">
        <f t="shared" si="509"/>
        <v>31434617.121600002</v>
      </c>
      <c r="BN108" s="12">
        <f t="shared" si="509"/>
        <v>106</v>
      </c>
      <c r="BO108" s="12">
        <f t="shared" si="509"/>
        <v>4163670.6720000003</v>
      </c>
      <c r="BP108" s="12">
        <f t="shared" si="509"/>
        <v>181</v>
      </c>
      <c r="BQ108" s="12">
        <f t="shared" si="509"/>
        <v>11804363.76</v>
      </c>
      <c r="BR108" s="12">
        <f t="shared" si="509"/>
        <v>544</v>
      </c>
      <c r="BS108" s="12">
        <f t="shared" si="509"/>
        <v>16134048.806399999</v>
      </c>
      <c r="BT108" s="12">
        <f t="shared" si="509"/>
        <v>419</v>
      </c>
      <c r="BU108" s="12">
        <f t="shared" si="509"/>
        <v>29906209.199999999</v>
      </c>
      <c r="BV108" s="12">
        <f t="shared" si="509"/>
        <v>551</v>
      </c>
      <c r="BW108" s="12">
        <f t="shared" si="509"/>
        <v>24602613.168000001</v>
      </c>
      <c r="BX108" s="12">
        <f t="shared" si="509"/>
        <v>335</v>
      </c>
      <c r="BY108" s="12">
        <f t="shared" ref="BY108:DM108" si="510">SUM(BY109:BY124)</f>
        <v>12530176.511999998</v>
      </c>
      <c r="BZ108" s="12">
        <f t="shared" si="510"/>
        <v>0</v>
      </c>
      <c r="CA108" s="12">
        <f t="shared" si="510"/>
        <v>0</v>
      </c>
      <c r="CB108" s="12">
        <f t="shared" si="510"/>
        <v>1012</v>
      </c>
      <c r="CC108" s="12">
        <f t="shared" si="510"/>
        <v>27130274.863999993</v>
      </c>
      <c r="CD108" s="12">
        <f t="shared" si="510"/>
        <v>0</v>
      </c>
      <c r="CE108" s="163">
        <f t="shared" si="510"/>
        <v>0</v>
      </c>
      <c r="CF108" s="61">
        <f t="shared" si="510"/>
        <v>0</v>
      </c>
      <c r="CG108" s="61">
        <f t="shared" si="510"/>
        <v>0</v>
      </c>
      <c r="CH108" s="28">
        <f t="shared" si="510"/>
        <v>0</v>
      </c>
      <c r="CI108" s="28">
        <f t="shared" si="510"/>
        <v>0</v>
      </c>
      <c r="CJ108" s="28">
        <f t="shared" si="510"/>
        <v>54</v>
      </c>
      <c r="CK108" s="28">
        <f t="shared" si="510"/>
        <v>1053337.7119999998</v>
      </c>
      <c r="CL108" s="28">
        <f t="shared" si="510"/>
        <v>166</v>
      </c>
      <c r="CM108" s="28">
        <f t="shared" si="510"/>
        <v>3180480.2399999993</v>
      </c>
      <c r="CN108" s="28">
        <f t="shared" si="510"/>
        <v>938</v>
      </c>
      <c r="CO108" s="28">
        <f t="shared" si="510"/>
        <v>17713919.439999998</v>
      </c>
      <c r="CP108" s="28">
        <f t="shared" si="510"/>
        <v>207</v>
      </c>
      <c r="CQ108" s="28">
        <f t="shared" si="510"/>
        <v>12730521.375599997</v>
      </c>
      <c r="CR108" s="28">
        <f t="shared" si="510"/>
        <v>605</v>
      </c>
      <c r="CS108" s="28">
        <f t="shared" si="510"/>
        <v>29334736.493999992</v>
      </c>
      <c r="CT108" s="28">
        <f t="shared" si="510"/>
        <v>278</v>
      </c>
      <c r="CU108" s="28">
        <f t="shared" si="510"/>
        <v>9426717.2159999982</v>
      </c>
      <c r="CV108" s="28">
        <f t="shared" si="510"/>
        <v>5</v>
      </c>
      <c r="CW108" s="28">
        <f t="shared" si="510"/>
        <v>436272.48</v>
      </c>
      <c r="CX108" s="28">
        <f t="shared" si="510"/>
        <v>0</v>
      </c>
      <c r="CY108" s="28">
        <f t="shared" si="510"/>
        <v>0</v>
      </c>
      <c r="CZ108" s="28">
        <f t="shared" si="510"/>
        <v>0</v>
      </c>
      <c r="DA108" s="28">
        <f t="shared" si="510"/>
        <v>0</v>
      </c>
      <c r="DB108" s="28">
        <f t="shared" si="510"/>
        <v>266</v>
      </c>
      <c r="DC108" s="28">
        <f t="shared" si="510"/>
        <v>16183400.687999999</v>
      </c>
      <c r="DD108" s="28">
        <f t="shared" si="510"/>
        <v>16</v>
      </c>
      <c r="DE108" s="28">
        <f t="shared" si="510"/>
        <v>590929.91999999993</v>
      </c>
      <c r="DF108" s="28">
        <f t="shared" si="510"/>
        <v>356</v>
      </c>
      <c r="DG108" s="28">
        <f t="shared" si="510"/>
        <v>16439451.083999995</v>
      </c>
      <c r="DH108" s="28">
        <v>80</v>
      </c>
      <c r="DI108" s="28">
        <f t="shared" si="510"/>
        <v>4163390.3760000002</v>
      </c>
      <c r="DJ108" s="28">
        <f t="shared" si="510"/>
        <v>147</v>
      </c>
      <c r="DK108" s="28">
        <f t="shared" si="510"/>
        <v>10852728.612</v>
      </c>
      <c r="DL108" s="28">
        <f t="shared" si="510"/>
        <v>16722</v>
      </c>
      <c r="DM108" s="28">
        <f t="shared" si="510"/>
        <v>899452361.25519955</v>
      </c>
    </row>
    <row r="109" spans="1:117" ht="15.75" customHeight="1" x14ac:dyDescent="0.25">
      <c r="A109" s="123"/>
      <c r="B109" s="81">
        <v>79</v>
      </c>
      <c r="C109" s="13" t="s">
        <v>228</v>
      </c>
      <c r="D109" s="14">
        <v>22900</v>
      </c>
      <c r="E109" s="23">
        <v>0.98</v>
      </c>
      <c r="F109" s="23"/>
      <c r="G109" s="16">
        <v>1</v>
      </c>
      <c r="H109" s="14">
        <v>1.4</v>
      </c>
      <c r="I109" s="14">
        <v>1.68</v>
      </c>
      <c r="J109" s="14">
        <v>2.23</v>
      </c>
      <c r="K109" s="17">
        <v>2.57</v>
      </c>
      <c r="L109" s="20">
        <v>7</v>
      </c>
      <c r="M109" s="19">
        <f t="shared" si="294"/>
        <v>241924.75999999998</v>
      </c>
      <c r="N109" s="20">
        <v>10</v>
      </c>
      <c r="O109" s="20">
        <f t="shared" ref="O109:O115" si="511">(N109*$D109*$E109*$G109*$H109*$O$14)</f>
        <v>345606.80000000005</v>
      </c>
      <c r="P109" s="20"/>
      <c r="Q109" s="19">
        <f t="shared" ref="Q109:Q115" si="512">(P109*$D109*$E109*$G109*$H109*$Q$14)</f>
        <v>0</v>
      </c>
      <c r="R109" s="20"/>
      <c r="S109" s="19">
        <f t="shared" ref="S109:S115" si="513">(R109/12*7*$D109*$E109*$G109*$H109*$S$14)+(R109/12*5*$D109*$E109*$G109*$H109*$S$15)</f>
        <v>0</v>
      </c>
      <c r="T109" s="20">
        <v>0</v>
      </c>
      <c r="U109" s="19">
        <f t="shared" ref="U109:U115" si="514">(T109*$D109*$E109*$G109*$H109*$U$14)</f>
        <v>0</v>
      </c>
      <c r="V109" s="20">
        <v>0</v>
      </c>
      <c r="W109" s="19">
        <f t="shared" ref="W109:W115" si="515">(V109*$D109*$E109*$G109*$H109*$W$14)</f>
        <v>0</v>
      </c>
      <c r="X109" s="20"/>
      <c r="Y109" s="19">
        <f t="shared" ref="Y109:Y115" si="516">(X109*$D109*$E109*$G109*$H109*$Y$14)</f>
        <v>0</v>
      </c>
      <c r="Z109" s="20">
        <v>0</v>
      </c>
      <c r="AA109" s="19">
        <f t="shared" ref="AA109:AA115" si="517">(Z109*$D109*$E109*$G109*$H109*$AA$14)</f>
        <v>0</v>
      </c>
      <c r="AB109" s="20"/>
      <c r="AC109" s="19">
        <f t="shared" ref="AC109:AC115" si="518">(AB109*$D109*$E109*$G109*$H109*$AC$14)</f>
        <v>0</v>
      </c>
      <c r="AD109" s="20">
        <v>0</v>
      </c>
      <c r="AE109" s="19">
        <f t="shared" ref="AE109:AE115" si="519">(AD109*$D109*$E109*$G109*$H109*$AE$14)</f>
        <v>0</v>
      </c>
      <c r="AF109" s="77"/>
      <c r="AG109" s="19">
        <f t="shared" ref="AG109:AG115" si="520">(AF109*$D109*$E109*$G109*$H109*$AG$14)</f>
        <v>0</v>
      </c>
      <c r="AH109" s="20">
        <v>4</v>
      </c>
      <c r="AI109" s="19">
        <f t="shared" ref="AI109:AI115" si="521">(AH109*$D109*$E109*$G109*$H109*$AI$14)</f>
        <v>138242.72</v>
      </c>
      <c r="AJ109" s="24"/>
      <c r="AK109" s="19">
        <f t="shared" ref="AK109:AK115" si="522">(AJ109*$D109*$E109*$G109*$I109*$AK$14)</f>
        <v>0</v>
      </c>
      <c r="AL109" s="20">
        <v>1</v>
      </c>
      <c r="AM109" s="19">
        <f t="shared" ref="AM109:AM115" si="523">(AL109*$D109*$E109*$G109*$I109*$AM$14)</f>
        <v>41472.815999999999</v>
      </c>
      <c r="AN109" s="20"/>
      <c r="AO109" s="19">
        <f t="shared" ref="AO109:AO115" si="524">(AN109*$D109*$E109*$G109*$H109*$AO$14)</f>
        <v>0</v>
      </c>
      <c r="AP109" s="20"/>
      <c r="AQ109" s="20">
        <f t="shared" ref="AQ109:AQ115" si="525">(AP109*$D109*$E109*$G109*$H109*$AQ$14)</f>
        <v>0</v>
      </c>
      <c r="AR109" s="20"/>
      <c r="AS109" s="20">
        <f t="shared" ref="AS109:AS115" si="526">(AR109*$D109*$E109*$G109*$H109*$AS$14)</f>
        <v>0</v>
      </c>
      <c r="AT109" s="20">
        <v>0</v>
      </c>
      <c r="AU109" s="19">
        <f t="shared" ref="AU109:AU115" si="527">(AT109*$D109*$E109*$G109*$H109*$AU$14)</f>
        <v>0</v>
      </c>
      <c r="AV109" s="20">
        <v>0</v>
      </c>
      <c r="AW109" s="19">
        <f t="shared" ref="AW109:AW115" si="528">(AV109*$D109*$E109*$G109*$H109*$AW$14)</f>
        <v>0</v>
      </c>
      <c r="AX109" s="20">
        <v>0</v>
      </c>
      <c r="AY109" s="19">
        <f t="shared" ref="AY109:AY115" si="529">(AX109*$D109*$E109*$G109*$H109*$AY$14)</f>
        <v>0</v>
      </c>
      <c r="AZ109" s="20"/>
      <c r="BA109" s="19">
        <f t="shared" ref="BA109:BA115" si="530">(AZ109*$D109*$E109*$G109*$H109*$BA$14)</f>
        <v>0</v>
      </c>
      <c r="BB109" s="20"/>
      <c r="BC109" s="19">
        <f t="shared" ref="BC109:BC115" si="531">(BB109*$D109*$E109*$G109*$H109*$BC$14)</f>
        <v>0</v>
      </c>
      <c r="BD109" s="20">
        <v>14</v>
      </c>
      <c r="BE109" s="19">
        <f t="shared" ref="BE109:BE115" si="532">(BD109*$D109*$E109*$G109*$I109*$BE$14)</f>
        <v>527835.84</v>
      </c>
      <c r="BF109" s="20">
        <v>20</v>
      </c>
      <c r="BG109" s="19">
        <f t="shared" ref="BG109:BG115" si="533">(BF109*$D109*$E109*$G109*$I109*$BG$14)</f>
        <v>754051.2</v>
      </c>
      <c r="BH109" s="20"/>
      <c r="BI109" s="19">
        <f t="shared" ref="BI109:BI115" si="534">(BH109*$D109*$E109*$G109*$I109*$BI$14)</f>
        <v>0</v>
      </c>
      <c r="BJ109" s="20">
        <v>0</v>
      </c>
      <c r="BK109" s="19">
        <f t="shared" ref="BK109:BK115" si="535">(BJ109*$D109*$E109*$G109*$I109*$BK$14)</f>
        <v>0</v>
      </c>
      <c r="BL109" s="20">
        <v>1</v>
      </c>
      <c r="BM109" s="19">
        <f t="shared" ref="BM109:BM115" si="536">(BL109*$D109*$E109*$G109*$I109*$BM$14)</f>
        <v>41472.815999999999</v>
      </c>
      <c r="BN109" s="20"/>
      <c r="BO109" s="19">
        <f t="shared" ref="BO109:BO115" si="537">(BN109*$D109*$E109*$G109*$I109*$BO$14)</f>
        <v>0</v>
      </c>
      <c r="BP109" s="20"/>
      <c r="BQ109" s="19">
        <f t="shared" ref="BQ109:BQ115" si="538">(BP109*$D109*$E109*$G109*$I109*$BQ$14)</f>
        <v>0</v>
      </c>
      <c r="BR109" s="20"/>
      <c r="BS109" s="19">
        <f t="shared" ref="BS109:BS115" si="539">(BR109*$D109*$E109*$G109*$I109*$BS$14)</f>
        <v>0</v>
      </c>
      <c r="BT109" s="20"/>
      <c r="BU109" s="19">
        <f t="shared" ref="BU109:BU115" si="540">(BT109*$D109*$E109*$G109*$I109*$BU$14)</f>
        <v>0</v>
      </c>
      <c r="BV109" s="20"/>
      <c r="BW109" s="19">
        <f t="shared" ref="BW109:BW115" si="541">(BV109*$D109*$E109*$G109*$I109*$BW$14)</f>
        <v>0</v>
      </c>
      <c r="BX109" s="20"/>
      <c r="BY109" s="22">
        <f t="shared" ref="BY109:BY115" si="542">(BX109*$D109*$E109*$G109*$I109*$BY$14)</f>
        <v>0</v>
      </c>
      <c r="BZ109" s="20">
        <v>0</v>
      </c>
      <c r="CA109" s="19">
        <f t="shared" ref="CA109:CA115" si="543">(BZ109*$D109*$E109*$G109*$H109*$CA$14)</f>
        <v>0</v>
      </c>
      <c r="CB109" s="20">
        <v>0</v>
      </c>
      <c r="CC109" s="19">
        <f t="shared" ref="CC109:CC115" si="544">(CB109*$D109*$E109*$G109*$H109*$CC$14)</f>
        <v>0</v>
      </c>
      <c r="CD109" s="20">
        <v>0</v>
      </c>
      <c r="CE109" s="21">
        <f t="shared" ref="CE109:CE115" si="545">(CD109*$D109*$E109*$G109*$H109*$CE$14)</f>
        <v>0</v>
      </c>
      <c r="CF109" s="20"/>
      <c r="CG109" s="20">
        <f t="shared" ref="CG109:CG115" si="546">(CF109*$D109*$E109*$G109*$H109*$CG$14)</f>
        <v>0</v>
      </c>
      <c r="CH109" s="20"/>
      <c r="CI109" s="19">
        <f t="shared" ref="CI109:CI115" si="547">(CH109*$D109*$E109*$G109*$I109*$CI$14)</f>
        <v>0</v>
      </c>
      <c r="CJ109" s="20">
        <v>0</v>
      </c>
      <c r="CK109" s="19">
        <f t="shared" ref="CK109:CK115" si="548">(CJ109*$D109*$E109*$G109*$H109*$CK$14)</f>
        <v>0</v>
      </c>
      <c r="CL109" s="20"/>
      <c r="CM109" s="19">
        <f>(CL109*$D109*$E109*$G109*$H109*$CM$14)</f>
        <v>0</v>
      </c>
      <c r="CN109" s="20"/>
      <c r="CO109" s="19">
        <f t="shared" ref="CO109:CO115" si="549">(CN109*$D109*$E109*$G109*$H109*$CO$14)</f>
        <v>0</v>
      </c>
      <c r="CP109" s="20"/>
      <c r="CQ109" s="19">
        <f t="shared" ref="CQ109:CQ115" si="550">(CP109*$D109*$E109*$G109*$H109*$CQ$14)</f>
        <v>0</v>
      </c>
      <c r="CR109" s="20"/>
      <c r="CS109" s="19">
        <f t="shared" ref="CS109:CS115" si="551">(CR109*$D109*$E109*$G109*$H109*$CS$14)</f>
        <v>0</v>
      </c>
      <c r="CT109" s="20"/>
      <c r="CU109" s="19">
        <f t="shared" ref="CU109:CU115" si="552">(CT109*$D109*$E109*$G109*$I109*$CU$14)</f>
        <v>0</v>
      </c>
      <c r="CV109" s="24"/>
      <c r="CW109" s="19">
        <f t="shared" ref="CW109:CW115" si="553">(CV109*$D109*$E109*$G109*$I109*$CW$14)</f>
        <v>0</v>
      </c>
      <c r="CX109" s="20"/>
      <c r="CY109" s="19">
        <f t="shared" ref="CY109:CY115" si="554">(CX109*$D109*$E109*$G109*$H109*$CY$14)</f>
        <v>0</v>
      </c>
      <c r="CZ109" s="20">
        <v>0</v>
      </c>
      <c r="DA109" s="19">
        <f t="shared" ref="DA109:DA115" si="555">(CZ109*$D109*$E109*$G109*$I109*$DA$14)</f>
        <v>0</v>
      </c>
      <c r="DB109" s="20">
        <v>1</v>
      </c>
      <c r="DC109" s="19">
        <f t="shared" ref="DC109:DC115" si="556">(DB109*$D109*$E109*$G109*$I109*$DC$14)</f>
        <v>37702.559999999998</v>
      </c>
      <c r="DD109" s="20"/>
      <c r="DE109" s="19">
        <f t="shared" ref="DE109:DE115" si="557">(DD109*$D109*$E109*$G109*$I109*$DE$14)</f>
        <v>0</v>
      </c>
      <c r="DF109" s="20"/>
      <c r="DG109" s="19">
        <f t="shared" ref="DG109:DG115" si="558">(DF109*$D109*$E109*$G109*$I109*$DG$14)</f>
        <v>0</v>
      </c>
      <c r="DH109" s="20"/>
      <c r="DI109" s="19">
        <f t="shared" ref="DI109:DI115" si="559">(DH109*$D109*$E109*$G109*$J109*$DI$14)</f>
        <v>0</v>
      </c>
      <c r="DJ109" s="20"/>
      <c r="DK109" s="19">
        <f t="shared" ref="DK109:DK115" si="560">(DJ109*$D109*$E109*$G109*$K109*$DK$14)</f>
        <v>0</v>
      </c>
      <c r="DL109" s="19">
        <f t="shared" ref="DL109:DM124" si="561">SUM(L109,N109,P109,R109,T109,V109,X109,Z109,AB109,AD109,AF109,AH109,AJ109,AN109,AP109,CD109,AR109,AT109,AV109,AX109,AZ109,CH109,BB109,BD109,BF109,BJ109,AL109,BL109,BN109,BP109,BR109,BT109,BV109,BX109,BZ109,CB109,CF109,CJ109,CL109,CN109,CP109,CR109,CT109,CV109,BH109,CX109,CZ109,DB109,DD109,DF109,DH109,DJ109)</f>
        <v>58</v>
      </c>
      <c r="DM109" s="19">
        <f t="shared" si="561"/>
        <v>2128309.5120000001</v>
      </c>
    </row>
    <row r="110" spans="1:117" ht="15.75" customHeight="1" x14ac:dyDescent="0.25">
      <c r="A110" s="123"/>
      <c r="B110" s="81">
        <v>80</v>
      </c>
      <c r="C110" s="13" t="s">
        <v>229</v>
      </c>
      <c r="D110" s="14">
        <v>22900</v>
      </c>
      <c r="E110" s="23">
        <v>1.55</v>
      </c>
      <c r="F110" s="23"/>
      <c r="G110" s="16">
        <v>1</v>
      </c>
      <c r="H110" s="14">
        <v>1.4</v>
      </c>
      <c r="I110" s="14">
        <v>1.68</v>
      </c>
      <c r="J110" s="14">
        <v>2.23</v>
      </c>
      <c r="K110" s="17">
        <v>2.57</v>
      </c>
      <c r="L110" s="20">
        <v>1</v>
      </c>
      <c r="M110" s="19">
        <f t="shared" si="294"/>
        <v>54662.3</v>
      </c>
      <c r="N110" s="20">
        <v>0</v>
      </c>
      <c r="O110" s="20">
        <f t="shared" si="511"/>
        <v>0</v>
      </c>
      <c r="P110" s="20">
        <v>39</v>
      </c>
      <c r="Q110" s="19">
        <f t="shared" si="512"/>
        <v>2131829.6999999997</v>
      </c>
      <c r="R110" s="20"/>
      <c r="S110" s="19">
        <f t="shared" si="513"/>
        <v>0</v>
      </c>
      <c r="T110" s="20"/>
      <c r="U110" s="19">
        <f t="shared" si="514"/>
        <v>0</v>
      </c>
      <c r="V110" s="20"/>
      <c r="W110" s="19">
        <f t="shared" si="515"/>
        <v>0</v>
      </c>
      <c r="X110" s="20"/>
      <c r="Y110" s="19">
        <f t="shared" si="516"/>
        <v>0</v>
      </c>
      <c r="Z110" s="20"/>
      <c r="AA110" s="19">
        <f t="shared" si="517"/>
        <v>0</v>
      </c>
      <c r="AB110" s="20"/>
      <c r="AC110" s="19">
        <f t="shared" si="518"/>
        <v>0</v>
      </c>
      <c r="AD110" s="20"/>
      <c r="AE110" s="19">
        <f t="shared" si="519"/>
        <v>0</v>
      </c>
      <c r="AF110" s="77"/>
      <c r="AG110" s="19">
        <f t="shared" si="520"/>
        <v>0</v>
      </c>
      <c r="AH110" s="20">
        <v>1</v>
      </c>
      <c r="AI110" s="19">
        <f t="shared" si="521"/>
        <v>54662.3</v>
      </c>
      <c r="AJ110" s="24"/>
      <c r="AK110" s="19">
        <f t="shared" si="522"/>
        <v>0</v>
      </c>
      <c r="AL110" s="20"/>
      <c r="AM110" s="19">
        <f t="shared" si="523"/>
        <v>0</v>
      </c>
      <c r="AN110" s="20"/>
      <c r="AO110" s="19">
        <f t="shared" si="524"/>
        <v>0</v>
      </c>
      <c r="AP110" s="20"/>
      <c r="AQ110" s="20">
        <f t="shared" si="525"/>
        <v>0</v>
      </c>
      <c r="AR110" s="20"/>
      <c r="AS110" s="20">
        <f t="shared" si="526"/>
        <v>0</v>
      </c>
      <c r="AT110" s="20"/>
      <c r="AU110" s="19">
        <f t="shared" si="527"/>
        <v>0</v>
      </c>
      <c r="AV110" s="20"/>
      <c r="AW110" s="19">
        <f t="shared" si="528"/>
        <v>0</v>
      </c>
      <c r="AX110" s="20"/>
      <c r="AY110" s="19">
        <f t="shared" si="529"/>
        <v>0</v>
      </c>
      <c r="AZ110" s="20"/>
      <c r="BA110" s="19">
        <f t="shared" si="530"/>
        <v>0</v>
      </c>
      <c r="BB110" s="20"/>
      <c r="BC110" s="19">
        <f t="shared" si="531"/>
        <v>0</v>
      </c>
      <c r="BD110" s="20">
        <v>27</v>
      </c>
      <c r="BE110" s="19">
        <f t="shared" si="532"/>
        <v>1610053.2</v>
      </c>
      <c r="BF110" s="20"/>
      <c r="BG110" s="19">
        <f t="shared" si="533"/>
        <v>0</v>
      </c>
      <c r="BH110" s="20"/>
      <c r="BI110" s="19">
        <f t="shared" si="534"/>
        <v>0</v>
      </c>
      <c r="BJ110" s="20"/>
      <c r="BK110" s="19">
        <f t="shared" si="535"/>
        <v>0</v>
      </c>
      <c r="BL110" s="20"/>
      <c r="BM110" s="19">
        <f t="shared" si="536"/>
        <v>0</v>
      </c>
      <c r="BN110" s="20"/>
      <c r="BO110" s="19">
        <f t="shared" si="537"/>
        <v>0</v>
      </c>
      <c r="BP110" s="20">
        <v>1</v>
      </c>
      <c r="BQ110" s="19">
        <f t="shared" si="538"/>
        <v>74539.5</v>
      </c>
      <c r="BR110" s="20"/>
      <c r="BS110" s="19">
        <f t="shared" si="539"/>
        <v>0</v>
      </c>
      <c r="BT110" s="20"/>
      <c r="BU110" s="19">
        <f t="shared" si="540"/>
        <v>0</v>
      </c>
      <c r="BV110" s="20"/>
      <c r="BW110" s="19">
        <f t="shared" si="541"/>
        <v>0</v>
      </c>
      <c r="BX110" s="20"/>
      <c r="BY110" s="22">
        <f t="shared" si="542"/>
        <v>0</v>
      </c>
      <c r="BZ110" s="20"/>
      <c r="CA110" s="19">
        <f t="shared" si="543"/>
        <v>0</v>
      </c>
      <c r="CB110" s="20"/>
      <c r="CC110" s="19">
        <f t="shared" si="544"/>
        <v>0</v>
      </c>
      <c r="CD110" s="20"/>
      <c r="CE110" s="21">
        <f t="shared" si="545"/>
        <v>0</v>
      </c>
      <c r="CF110" s="20"/>
      <c r="CG110" s="20">
        <f t="shared" si="546"/>
        <v>0</v>
      </c>
      <c r="CH110" s="20"/>
      <c r="CI110" s="19">
        <f t="shared" si="547"/>
        <v>0</v>
      </c>
      <c r="CJ110" s="20"/>
      <c r="CK110" s="19">
        <f t="shared" si="548"/>
        <v>0</v>
      </c>
      <c r="CL110" s="20"/>
      <c r="CM110" s="19">
        <f>(CL110*$D110*$E110*$G110*$H110*$CM$14)</f>
        <v>0</v>
      </c>
      <c r="CN110" s="20"/>
      <c r="CO110" s="19">
        <f t="shared" si="549"/>
        <v>0</v>
      </c>
      <c r="CP110" s="20"/>
      <c r="CQ110" s="19">
        <f t="shared" si="550"/>
        <v>0</v>
      </c>
      <c r="CR110" s="20"/>
      <c r="CS110" s="19">
        <f t="shared" si="551"/>
        <v>0</v>
      </c>
      <c r="CT110" s="20"/>
      <c r="CU110" s="19">
        <f t="shared" si="552"/>
        <v>0</v>
      </c>
      <c r="CV110" s="24"/>
      <c r="CW110" s="19">
        <f t="shared" si="553"/>
        <v>0</v>
      </c>
      <c r="CX110" s="20"/>
      <c r="CY110" s="19">
        <f t="shared" si="554"/>
        <v>0</v>
      </c>
      <c r="CZ110" s="20"/>
      <c r="DA110" s="19">
        <f t="shared" si="555"/>
        <v>0</v>
      </c>
      <c r="DB110" s="20"/>
      <c r="DC110" s="19">
        <f t="shared" si="556"/>
        <v>0</v>
      </c>
      <c r="DD110" s="20"/>
      <c r="DE110" s="19">
        <f t="shared" si="557"/>
        <v>0</v>
      </c>
      <c r="DF110" s="20"/>
      <c r="DG110" s="19">
        <f t="shared" si="558"/>
        <v>0</v>
      </c>
      <c r="DH110" s="20"/>
      <c r="DI110" s="19">
        <f t="shared" si="559"/>
        <v>0</v>
      </c>
      <c r="DJ110" s="20"/>
      <c r="DK110" s="19">
        <f t="shared" si="560"/>
        <v>0</v>
      </c>
      <c r="DL110" s="19">
        <f t="shared" si="561"/>
        <v>69</v>
      </c>
      <c r="DM110" s="19">
        <f t="shared" si="561"/>
        <v>3925746.9999999991</v>
      </c>
    </row>
    <row r="111" spans="1:117" ht="15.75" customHeight="1" x14ac:dyDescent="0.25">
      <c r="A111" s="123"/>
      <c r="B111" s="81">
        <v>81</v>
      </c>
      <c r="C111" s="13" t="s">
        <v>230</v>
      </c>
      <c r="D111" s="14">
        <v>22900</v>
      </c>
      <c r="E111" s="23">
        <v>0.84</v>
      </c>
      <c r="F111" s="23"/>
      <c r="G111" s="16">
        <v>1</v>
      </c>
      <c r="H111" s="14">
        <v>1.4</v>
      </c>
      <c r="I111" s="14">
        <v>1.68</v>
      </c>
      <c r="J111" s="14">
        <v>2.23</v>
      </c>
      <c r="K111" s="17">
        <v>2.57</v>
      </c>
      <c r="L111" s="20">
        <v>35</v>
      </c>
      <c r="M111" s="19">
        <f t="shared" si="294"/>
        <v>1036820.3999999999</v>
      </c>
      <c r="N111" s="20">
        <v>10</v>
      </c>
      <c r="O111" s="20">
        <f t="shared" si="511"/>
        <v>296234.40000000002</v>
      </c>
      <c r="P111" s="20">
        <v>4</v>
      </c>
      <c r="Q111" s="19">
        <f t="shared" si="512"/>
        <v>118493.75999999999</v>
      </c>
      <c r="R111" s="20"/>
      <c r="S111" s="19">
        <f t="shared" si="513"/>
        <v>0</v>
      </c>
      <c r="T111" s="20">
        <v>0</v>
      </c>
      <c r="U111" s="19">
        <f t="shared" si="514"/>
        <v>0</v>
      </c>
      <c r="V111" s="20">
        <v>0</v>
      </c>
      <c r="W111" s="19">
        <f t="shared" si="515"/>
        <v>0</v>
      </c>
      <c r="X111" s="20"/>
      <c r="Y111" s="19">
        <f t="shared" si="516"/>
        <v>0</v>
      </c>
      <c r="Z111" s="20">
        <v>0</v>
      </c>
      <c r="AA111" s="19">
        <f t="shared" si="517"/>
        <v>0</v>
      </c>
      <c r="AB111" s="20">
        <v>5</v>
      </c>
      <c r="AC111" s="19">
        <f t="shared" si="518"/>
        <v>148117.20000000001</v>
      </c>
      <c r="AD111" s="20">
        <v>0</v>
      </c>
      <c r="AE111" s="19">
        <f t="shared" si="519"/>
        <v>0</v>
      </c>
      <c r="AF111" s="77"/>
      <c r="AG111" s="19">
        <f t="shared" si="520"/>
        <v>0</v>
      </c>
      <c r="AH111" s="20">
        <v>4</v>
      </c>
      <c r="AI111" s="19">
        <f t="shared" si="521"/>
        <v>118493.75999999999</v>
      </c>
      <c r="AJ111" s="24"/>
      <c r="AK111" s="19">
        <f t="shared" si="522"/>
        <v>0</v>
      </c>
      <c r="AL111" s="20">
        <v>4</v>
      </c>
      <c r="AM111" s="19">
        <f t="shared" si="523"/>
        <v>142192.51200000002</v>
      </c>
      <c r="AN111" s="20"/>
      <c r="AO111" s="19">
        <f t="shared" si="524"/>
        <v>0</v>
      </c>
      <c r="AP111" s="20">
        <v>3</v>
      </c>
      <c r="AQ111" s="20">
        <f t="shared" si="525"/>
        <v>72712.08</v>
      </c>
      <c r="AR111" s="20"/>
      <c r="AS111" s="20">
        <f t="shared" si="526"/>
        <v>0</v>
      </c>
      <c r="AT111" s="20">
        <v>0</v>
      </c>
      <c r="AU111" s="19">
        <f t="shared" si="527"/>
        <v>0</v>
      </c>
      <c r="AV111" s="20">
        <v>0</v>
      </c>
      <c r="AW111" s="19">
        <f t="shared" si="528"/>
        <v>0</v>
      </c>
      <c r="AX111" s="20">
        <v>0</v>
      </c>
      <c r="AY111" s="19">
        <f t="shared" si="529"/>
        <v>0</v>
      </c>
      <c r="AZ111" s="20"/>
      <c r="BA111" s="19">
        <f t="shared" si="530"/>
        <v>0</v>
      </c>
      <c r="BB111" s="20"/>
      <c r="BC111" s="19">
        <f t="shared" si="531"/>
        <v>0</v>
      </c>
      <c r="BD111" s="20">
        <v>7</v>
      </c>
      <c r="BE111" s="19">
        <f t="shared" si="532"/>
        <v>226215.36</v>
      </c>
      <c r="BF111" s="20">
        <v>2</v>
      </c>
      <c r="BG111" s="19">
        <f t="shared" si="533"/>
        <v>64632.959999999999</v>
      </c>
      <c r="BH111" s="20"/>
      <c r="BI111" s="19">
        <f t="shared" si="534"/>
        <v>0</v>
      </c>
      <c r="BJ111" s="20">
        <v>0</v>
      </c>
      <c r="BK111" s="19">
        <f t="shared" si="535"/>
        <v>0</v>
      </c>
      <c r="BL111" s="20">
        <v>8</v>
      </c>
      <c r="BM111" s="19">
        <f t="shared" si="536"/>
        <v>284385.02400000003</v>
      </c>
      <c r="BN111" s="20">
        <v>4</v>
      </c>
      <c r="BO111" s="19">
        <f t="shared" si="537"/>
        <v>129265.92</v>
      </c>
      <c r="BP111" s="20">
        <v>9</v>
      </c>
      <c r="BQ111" s="19">
        <f t="shared" si="538"/>
        <v>363560.4</v>
      </c>
      <c r="BR111" s="20">
        <v>1</v>
      </c>
      <c r="BS111" s="19">
        <f t="shared" si="539"/>
        <v>29084.831999999999</v>
      </c>
      <c r="BT111" s="20">
        <v>3</v>
      </c>
      <c r="BU111" s="19">
        <f t="shared" si="540"/>
        <v>121186.8</v>
      </c>
      <c r="BV111" s="20">
        <v>11</v>
      </c>
      <c r="BW111" s="19">
        <f t="shared" si="541"/>
        <v>355481.27999999997</v>
      </c>
      <c r="BX111" s="20">
        <v>11</v>
      </c>
      <c r="BY111" s="22">
        <f t="shared" si="542"/>
        <v>355481.27999999997</v>
      </c>
      <c r="BZ111" s="20">
        <v>0</v>
      </c>
      <c r="CA111" s="19">
        <f t="shared" si="543"/>
        <v>0</v>
      </c>
      <c r="CB111" s="20"/>
      <c r="CC111" s="19">
        <f t="shared" si="544"/>
        <v>0</v>
      </c>
      <c r="CD111" s="20">
        <v>0</v>
      </c>
      <c r="CE111" s="21">
        <f t="shared" si="545"/>
        <v>0</v>
      </c>
      <c r="CF111" s="20"/>
      <c r="CG111" s="20">
        <f t="shared" si="546"/>
        <v>0</v>
      </c>
      <c r="CH111" s="20"/>
      <c r="CI111" s="19">
        <f t="shared" si="547"/>
        <v>0</v>
      </c>
      <c r="CJ111" s="20">
        <v>2</v>
      </c>
      <c r="CK111" s="19">
        <f t="shared" si="548"/>
        <v>37702.559999999998</v>
      </c>
      <c r="CL111" s="20"/>
      <c r="CM111" s="19">
        <f>(CL111*$D111*$E111*$G111*$H111*$CM$14)</f>
        <v>0</v>
      </c>
      <c r="CN111" s="20"/>
      <c r="CO111" s="19">
        <f t="shared" si="549"/>
        <v>0</v>
      </c>
      <c r="CP111" s="20"/>
      <c r="CQ111" s="19">
        <f t="shared" si="550"/>
        <v>0</v>
      </c>
      <c r="CR111" s="20">
        <v>3</v>
      </c>
      <c r="CS111" s="19">
        <f t="shared" si="551"/>
        <v>91294.055999999982</v>
      </c>
      <c r="CT111" s="20">
        <v>36</v>
      </c>
      <c r="CU111" s="19">
        <f t="shared" si="552"/>
        <v>1163393.28</v>
      </c>
      <c r="CV111" s="24"/>
      <c r="CW111" s="19">
        <f t="shared" si="553"/>
        <v>0</v>
      </c>
      <c r="CX111" s="20"/>
      <c r="CY111" s="19">
        <f t="shared" si="554"/>
        <v>0</v>
      </c>
      <c r="CZ111" s="20">
        <v>0</v>
      </c>
      <c r="DA111" s="19">
        <f t="shared" si="555"/>
        <v>0</v>
      </c>
      <c r="DB111" s="20">
        <v>1</v>
      </c>
      <c r="DC111" s="19">
        <f t="shared" si="556"/>
        <v>32316.48</v>
      </c>
      <c r="DD111" s="20"/>
      <c r="DE111" s="19">
        <f t="shared" si="557"/>
        <v>0</v>
      </c>
      <c r="DF111" s="20"/>
      <c r="DG111" s="19">
        <f t="shared" si="558"/>
        <v>0</v>
      </c>
      <c r="DH111" s="20"/>
      <c r="DI111" s="19">
        <f t="shared" si="559"/>
        <v>0</v>
      </c>
      <c r="DJ111" s="20"/>
      <c r="DK111" s="19">
        <f t="shared" si="560"/>
        <v>0</v>
      </c>
      <c r="DL111" s="19">
        <f t="shared" si="561"/>
        <v>163</v>
      </c>
      <c r="DM111" s="19">
        <f t="shared" si="561"/>
        <v>5187064.3439999996</v>
      </c>
    </row>
    <row r="112" spans="1:117" ht="30" customHeight="1" x14ac:dyDescent="0.25">
      <c r="A112" s="123"/>
      <c r="B112" s="81">
        <v>82</v>
      </c>
      <c r="C112" s="13" t="s">
        <v>231</v>
      </c>
      <c r="D112" s="14">
        <v>22900</v>
      </c>
      <c r="E112" s="23">
        <v>1.33</v>
      </c>
      <c r="F112" s="23"/>
      <c r="G112" s="16">
        <v>1</v>
      </c>
      <c r="H112" s="14">
        <v>1.4</v>
      </c>
      <c r="I112" s="14">
        <v>1.68</v>
      </c>
      <c r="J112" s="14">
        <v>2.23</v>
      </c>
      <c r="K112" s="17">
        <v>2.57</v>
      </c>
      <c r="L112" s="20">
        <v>221</v>
      </c>
      <c r="M112" s="19">
        <f>(L112*$D112*$E112*$G112*$H112*$M$14)</f>
        <v>10365735.379999999</v>
      </c>
      <c r="N112" s="20">
        <v>10</v>
      </c>
      <c r="O112" s="20">
        <f t="shared" si="511"/>
        <v>469037.80000000005</v>
      </c>
      <c r="P112" s="20">
        <v>8</v>
      </c>
      <c r="Q112" s="19">
        <f t="shared" si="512"/>
        <v>375230.24</v>
      </c>
      <c r="R112" s="20"/>
      <c r="S112" s="19">
        <f t="shared" si="513"/>
        <v>0</v>
      </c>
      <c r="T112" s="20"/>
      <c r="U112" s="19">
        <f t="shared" si="514"/>
        <v>0</v>
      </c>
      <c r="V112" s="20"/>
      <c r="W112" s="19">
        <f t="shared" si="515"/>
        <v>0</v>
      </c>
      <c r="X112" s="20"/>
      <c r="Y112" s="19">
        <f t="shared" si="516"/>
        <v>0</v>
      </c>
      <c r="Z112" s="20"/>
      <c r="AA112" s="19">
        <f t="shared" si="517"/>
        <v>0</v>
      </c>
      <c r="AB112" s="20">
        <v>10</v>
      </c>
      <c r="AC112" s="19">
        <f t="shared" si="518"/>
        <v>469037.80000000005</v>
      </c>
      <c r="AD112" s="20"/>
      <c r="AE112" s="19">
        <f t="shared" si="519"/>
        <v>0</v>
      </c>
      <c r="AF112" s="77"/>
      <c r="AG112" s="19">
        <f t="shared" si="520"/>
        <v>0</v>
      </c>
      <c r="AH112" s="20"/>
      <c r="AI112" s="19">
        <f t="shared" si="521"/>
        <v>0</v>
      </c>
      <c r="AJ112" s="24"/>
      <c r="AK112" s="19">
        <f t="shared" si="522"/>
        <v>0</v>
      </c>
      <c r="AL112" s="20"/>
      <c r="AM112" s="19">
        <f t="shared" si="523"/>
        <v>0</v>
      </c>
      <c r="AN112" s="20"/>
      <c r="AO112" s="19">
        <f t="shared" si="524"/>
        <v>0</v>
      </c>
      <c r="AP112" s="20"/>
      <c r="AQ112" s="20">
        <f t="shared" si="525"/>
        <v>0</v>
      </c>
      <c r="AR112" s="20"/>
      <c r="AS112" s="20">
        <f t="shared" si="526"/>
        <v>0</v>
      </c>
      <c r="AT112" s="20"/>
      <c r="AU112" s="19">
        <f t="shared" si="527"/>
        <v>0</v>
      </c>
      <c r="AV112" s="20"/>
      <c r="AW112" s="19">
        <f t="shared" si="528"/>
        <v>0</v>
      </c>
      <c r="AX112" s="20"/>
      <c r="AY112" s="19">
        <f t="shared" si="529"/>
        <v>0</v>
      </c>
      <c r="AZ112" s="20"/>
      <c r="BA112" s="19">
        <f t="shared" si="530"/>
        <v>0</v>
      </c>
      <c r="BB112" s="20"/>
      <c r="BC112" s="19">
        <f t="shared" si="531"/>
        <v>0</v>
      </c>
      <c r="BD112" s="20">
        <v>10</v>
      </c>
      <c r="BE112" s="19">
        <f t="shared" si="532"/>
        <v>511677.6</v>
      </c>
      <c r="BF112" s="20">
        <v>10</v>
      </c>
      <c r="BG112" s="19">
        <f t="shared" si="533"/>
        <v>511677.6</v>
      </c>
      <c r="BH112" s="20"/>
      <c r="BI112" s="19">
        <f t="shared" si="534"/>
        <v>0</v>
      </c>
      <c r="BJ112" s="20"/>
      <c r="BK112" s="19">
        <f t="shared" si="535"/>
        <v>0</v>
      </c>
      <c r="BL112" s="20">
        <v>3</v>
      </c>
      <c r="BM112" s="19">
        <f t="shared" si="536"/>
        <v>168853.60800000001</v>
      </c>
      <c r="BN112" s="20"/>
      <c r="BO112" s="19">
        <f t="shared" si="537"/>
        <v>0</v>
      </c>
      <c r="BP112" s="20"/>
      <c r="BQ112" s="19">
        <f t="shared" si="538"/>
        <v>0</v>
      </c>
      <c r="BR112" s="20">
        <v>1</v>
      </c>
      <c r="BS112" s="19">
        <f t="shared" si="539"/>
        <v>46050.983999999997</v>
      </c>
      <c r="BT112" s="20"/>
      <c r="BU112" s="19">
        <f t="shared" si="540"/>
        <v>0</v>
      </c>
      <c r="BV112" s="20">
        <v>4</v>
      </c>
      <c r="BW112" s="19">
        <f t="shared" si="541"/>
        <v>204671.03999999998</v>
      </c>
      <c r="BX112" s="20">
        <v>3</v>
      </c>
      <c r="BY112" s="22">
        <f t="shared" si="542"/>
        <v>153503.28</v>
      </c>
      <c r="BZ112" s="20"/>
      <c r="CA112" s="19">
        <f t="shared" si="543"/>
        <v>0</v>
      </c>
      <c r="CB112" s="20"/>
      <c r="CC112" s="19">
        <f t="shared" si="544"/>
        <v>0</v>
      </c>
      <c r="CD112" s="20"/>
      <c r="CE112" s="21">
        <f t="shared" si="545"/>
        <v>0</v>
      </c>
      <c r="CF112" s="20"/>
      <c r="CG112" s="20">
        <f t="shared" si="546"/>
        <v>0</v>
      </c>
      <c r="CH112" s="20"/>
      <c r="CI112" s="19">
        <f t="shared" si="547"/>
        <v>0</v>
      </c>
      <c r="CJ112" s="20"/>
      <c r="CK112" s="19">
        <f t="shared" si="548"/>
        <v>0</v>
      </c>
      <c r="CL112" s="20"/>
      <c r="CM112" s="19"/>
      <c r="CN112" s="20"/>
      <c r="CO112" s="19">
        <f t="shared" si="549"/>
        <v>0</v>
      </c>
      <c r="CP112" s="20">
        <v>1</v>
      </c>
      <c r="CQ112" s="19">
        <f t="shared" si="550"/>
        <v>48182.973999999987</v>
      </c>
      <c r="CR112" s="20">
        <v>1</v>
      </c>
      <c r="CS112" s="19">
        <f t="shared" si="551"/>
        <v>48182.973999999987</v>
      </c>
      <c r="CT112" s="20">
        <v>7</v>
      </c>
      <c r="CU112" s="19">
        <f t="shared" si="552"/>
        <v>358174.32</v>
      </c>
      <c r="CV112" s="24"/>
      <c r="CW112" s="19">
        <f t="shared" si="553"/>
        <v>0</v>
      </c>
      <c r="CX112" s="20"/>
      <c r="CY112" s="19">
        <f t="shared" si="554"/>
        <v>0</v>
      </c>
      <c r="CZ112" s="20"/>
      <c r="DA112" s="19">
        <f t="shared" si="555"/>
        <v>0</v>
      </c>
      <c r="DB112" s="20"/>
      <c r="DC112" s="19">
        <f t="shared" si="556"/>
        <v>0</v>
      </c>
      <c r="DD112" s="20"/>
      <c r="DE112" s="19">
        <f t="shared" si="557"/>
        <v>0</v>
      </c>
      <c r="DF112" s="20">
        <v>4</v>
      </c>
      <c r="DG112" s="19">
        <f t="shared" si="558"/>
        <v>231278.27519999995</v>
      </c>
      <c r="DH112" s="20"/>
      <c r="DI112" s="19">
        <f t="shared" si="559"/>
        <v>0</v>
      </c>
      <c r="DJ112" s="20">
        <v>5</v>
      </c>
      <c r="DK112" s="19">
        <f t="shared" si="560"/>
        <v>469646.93999999994</v>
      </c>
      <c r="DL112" s="19">
        <f t="shared" si="561"/>
        <v>298</v>
      </c>
      <c r="DM112" s="19">
        <f t="shared" si="561"/>
        <v>14430940.815199997</v>
      </c>
    </row>
    <row r="113" spans="1:117" x14ac:dyDescent="0.25">
      <c r="A113" s="123"/>
      <c r="B113" s="81">
        <v>83</v>
      </c>
      <c r="C113" s="13" t="s">
        <v>232</v>
      </c>
      <c r="D113" s="14">
        <v>22900</v>
      </c>
      <c r="E113" s="23">
        <v>0.96</v>
      </c>
      <c r="F113" s="23"/>
      <c r="G113" s="132">
        <v>0.95</v>
      </c>
      <c r="H113" s="14">
        <v>1.4</v>
      </c>
      <c r="I113" s="14">
        <v>1.68</v>
      </c>
      <c r="J113" s="14">
        <v>2.23</v>
      </c>
      <c r="K113" s="17">
        <v>2.57</v>
      </c>
      <c r="L113" s="20">
        <v>31</v>
      </c>
      <c r="M113" s="19">
        <f t="shared" si="294"/>
        <v>997040.35199999984</v>
      </c>
      <c r="N113" s="20">
        <v>270</v>
      </c>
      <c r="O113" s="20">
        <f t="shared" si="511"/>
        <v>8683899.8399999999</v>
      </c>
      <c r="P113" s="20">
        <v>50</v>
      </c>
      <c r="Q113" s="19">
        <f t="shared" si="512"/>
        <v>1608129.6</v>
      </c>
      <c r="R113" s="20"/>
      <c r="S113" s="19">
        <f t="shared" si="513"/>
        <v>0</v>
      </c>
      <c r="T113" s="20">
        <v>0</v>
      </c>
      <c r="U113" s="19">
        <f t="shared" si="514"/>
        <v>0</v>
      </c>
      <c r="V113" s="20">
        <v>0</v>
      </c>
      <c r="W113" s="19">
        <f t="shared" si="515"/>
        <v>0</v>
      </c>
      <c r="X113" s="20"/>
      <c r="Y113" s="19">
        <f t="shared" si="516"/>
        <v>0</v>
      </c>
      <c r="Z113" s="20">
        <v>0</v>
      </c>
      <c r="AA113" s="19">
        <f t="shared" si="517"/>
        <v>0</v>
      </c>
      <c r="AB113" s="20">
        <v>100</v>
      </c>
      <c r="AC113" s="19">
        <f t="shared" si="518"/>
        <v>3216259.2</v>
      </c>
      <c r="AD113" s="20">
        <v>0</v>
      </c>
      <c r="AE113" s="19">
        <f t="shared" si="519"/>
        <v>0</v>
      </c>
      <c r="AF113" s="77"/>
      <c r="AG113" s="19">
        <f t="shared" si="520"/>
        <v>0</v>
      </c>
      <c r="AH113" s="20">
        <v>1</v>
      </c>
      <c r="AI113" s="19">
        <f t="shared" si="521"/>
        <v>32162.592000000001</v>
      </c>
      <c r="AJ113" s="24"/>
      <c r="AK113" s="19">
        <f t="shared" si="522"/>
        <v>0</v>
      </c>
      <c r="AL113" s="20">
        <v>4</v>
      </c>
      <c r="AM113" s="19">
        <f t="shared" si="523"/>
        <v>154380.44160000002</v>
      </c>
      <c r="AN113" s="20"/>
      <c r="AO113" s="19">
        <f t="shared" si="524"/>
        <v>0</v>
      </c>
      <c r="AP113" s="20">
        <v>1</v>
      </c>
      <c r="AQ113" s="20">
        <f t="shared" si="525"/>
        <v>26314.847999999998</v>
      </c>
      <c r="AR113" s="20"/>
      <c r="AS113" s="20">
        <f t="shared" si="526"/>
        <v>0</v>
      </c>
      <c r="AT113" s="20">
        <v>0</v>
      </c>
      <c r="AU113" s="19">
        <f t="shared" si="527"/>
        <v>0</v>
      </c>
      <c r="AV113" s="20">
        <v>0</v>
      </c>
      <c r="AW113" s="19">
        <f t="shared" si="528"/>
        <v>0</v>
      </c>
      <c r="AX113" s="20">
        <v>0</v>
      </c>
      <c r="AY113" s="19">
        <f t="shared" si="529"/>
        <v>0</v>
      </c>
      <c r="AZ113" s="20">
        <v>19</v>
      </c>
      <c r="BA113" s="19">
        <f t="shared" si="530"/>
        <v>611089.24800000002</v>
      </c>
      <c r="BB113" s="20">
        <v>8</v>
      </c>
      <c r="BC113" s="19">
        <f t="shared" si="531"/>
        <v>257300.736</v>
      </c>
      <c r="BD113" s="20">
        <v>50</v>
      </c>
      <c r="BE113" s="19">
        <f t="shared" si="532"/>
        <v>1754323.2</v>
      </c>
      <c r="BF113" s="20">
        <v>5</v>
      </c>
      <c r="BG113" s="19">
        <f t="shared" si="533"/>
        <v>175432.32000000001</v>
      </c>
      <c r="BH113" s="20">
        <v>15</v>
      </c>
      <c r="BI113" s="19">
        <f t="shared" si="534"/>
        <v>605241.50399999996</v>
      </c>
      <c r="BJ113" s="20">
        <v>0</v>
      </c>
      <c r="BK113" s="19">
        <f t="shared" si="535"/>
        <v>0</v>
      </c>
      <c r="BL113" s="20">
        <v>29</v>
      </c>
      <c r="BM113" s="19">
        <f t="shared" si="536"/>
        <v>1119258.2016</v>
      </c>
      <c r="BN113" s="20">
        <v>3</v>
      </c>
      <c r="BO113" s="19">
        <f t="shared" si="537"/>
        <v>105259.39199999999</v>
      </c>
      <c r="BP113" s="20">
        <v>7</v>
      </c>
      <c r="BQ113" s="19">
        <f t="shared" si="538"/>
        <v>307006.56</v>
      </c>
      <c r="BR113" s="20">
        <v>4</v>
      </c>
      <c r="BS113" s="19">
        <f t="shared" si="539"/>
        <v>126311.27040000001</v>
      </c>
      <c r="BT113" s="20">
        <v>5</v>
      </c>
      <c r="BU113" s="19">
        <f t="shared" si="540"/>
        <v>219290.40000000002</v>
      </c>
      <c r="BV113" s="20">
        <v>47</v>
      </c>
      <c r="BW113" s="19">
        <f t="shared" si="541"/>
        <v>1649063.808</v>
      </c>
      <c r="BX113" s="20">
        <v>8</v>
      </c>
      <c r="BY113" s="22">
        <f t="shared" si="542"/>
        <v>280691.712</v>
      </c>
      <c r="BZ113" s="20">
        <v>0</v>
      </c>
      <c r="CA113" s="19">
        <f t="shared" si="543"/>
        <v>0</v>
      </c>
      <c r="CB113" s="20">
        <v>0</v>
      </c>
      <c r="CC113" s="19">
        <f t="shared" si="544"/>
        <v>0</v>
      </c>
      <c r="CD113" s="20">
        <v>0</v>
      </c>
      <c r="CE113" s="21">
        <f t="shared" si="545"/>
        <v>0</v>
      </c>
      <c r="CF113" s="20"/>
      <c r="CG113" s="20">
        <f t="shared" si="546"/>
        <v>0</v>
      </c>
      <c r="CH113" s="20"/>
      <c r="CI113" s="19">
        <f t="shared" si="547"/>
        <v>0</v>
      </c>
      <c r="CJ113" s="20">
        <v>3</v>
      </c>
      <c r="CK113" s="19">
        <f t="shared" si="548"/>
        <v>61401.311999999991</v>
      </c>
      <c r="CL113" s="20"/>
      <c r="CM113" s="19">
        <f>(CL113*$D113*$E113*$G113*$H113*$CM$14)</f>
        <v>0</v>
      </c>
      <c r="CN113" s="20"/>
      <c r="CO113" s="19">
        <f t="shared" si="549"/>
        <v>0</v>
      </c>
      <c r="CP113" s="20">
        <v>1</v>
      </c>
      <c r="CQ113" s="19">
        <f t="shared" si="550"/>
        <v>33039.753599999996</v>
      </c>
      <c r="CR113" s="20">
        <v>5</v>
      </c>
      <c r="CS113" s="19">
        <f t="shared" si="551"/>
        <v>165198.76799999995</v>
      </c>
      <c r="CT113" s="20">
        <v>19</v>
      </c>
      <c r="CU113" s="19">
        <f t="shared" si="552"/>
        <v>666642.81599999988</v>
      </c>
      <c r="CV113" s="24"/>
      <c r="CW113" s="19">
        <f t="shared" si="553"/>
        <v>0</v>
      </c>
      <c r="CX113" s="20"/>
      <c r="CY113" s="19">
        <f t="shared" si="554"/>
        <v>0</v>
      </c>
      <c r="CZ113" s="20">
        <v>0</v>
      </c>
      <c r="DA113" s="19">
        <f t="shared" si="555"/>
        <v>0</v>
      </c>
      <c r="DB113" s="20">
        <v>7</v>
      </c>
      <c r="DC113" s="19">
        <f t="shared" si="556"/>
        <v>245605.24799999999</v>
      </c>
      <c r="DD113" s="20"/>
      <c r="DE113" s="19">
        <f t="shared" si="557"/>
        <v>0</v>
      </c>
      <c r="DF113" s="20">
        <v>5</v>
      </c>
      <c r="DG113" s="19">
        <f t="shared" si="558"/>
        <v>198238.52159999998</v>
      </c>
      <c r="DH113" s="20"/>
      <c r="DI113" s="19">
        <f t="shared" si="559"/>
        <v>0</v>
      </c>
      <c r="DJ113" s="20"/>
      <c r="DK113" s="19">
        <f t="shared" si="560"/>
        <v>0</v>
      </c>
      <c r="DL113" s="19">
        <f t="shared" si="561"/>
        <v>697</v>
      </c>
      <c r="DM113" s="19">
        <f t="shared" si="561"/>
        <v>23298581.644799992</v>
      </c>
    </row>
    <row r="114" spans="1:117" ht="30.75" customHeight="1" x14ac:dyDescent="0.25">
      <c r="A114" s="123"/>
      <c r="B114" s="81">
        <v>84</v>
      </c>
      <c r="C114" s="13" t="s">
        <v>233</v>
      </c>
      <c r="D114" s="14">
        <v>22900</v>
      </c>
      <c r="E114" s="25">
        <v>2.0099999999999998</v>
      </c>
      <c r="F114" s="25"/>
      <c r="G114" s="16">
        <v>1</v>
      </c>
      <c r="H114" s="14">
        <v>1.4</v>
      </c>
      <c r="I114" s="14">
        <v>1.68</v>
      </c>
      <c r="J114" s="14">
        <v>2.23</v>
      </c>
      <c r="K114" s="17">
        <v>2.57</v>
      </c>
      <c r="L114" s="20"/>
      <c r="M114" s="19">
        <f t="shared" si="294"/>
        <v>0</v>
      </c>
      <c r="N114" s="20">
        <v>70</v>
      </c>
      <c r="O114" s="20">
        <f t="shared" si="511"/>
        <v>4961926.1999999993</v>
      </c>
      <c r="P114" s="20">
        <v>233</v>
      </c>
      <c r="Q114" s="19">
        <f t="shared" si="512"/>
        <v>16516125.779999997</v>
      </c>
      <c r="R114" s="20"/>
      <c r="S114" s="19">
        <f t="shared" si="513"/>
        <v>0</v>
      </c>
      <c r="T114" s="20"/>
      <c r="U114" s="19">
        <f t="shared" si="514"/>
        <v>0</v>
      </c>
      <c r="V114" s="20"/>
      <c r="W114" s="19">
        <f t="shared" si="515"/>
        <v>0</v>
      </c>
      <c r="X114" s="20"/>
      <c r="Y114" s="19">
        <f t="shared" si="516"/>
        <v>0</v>
      </c>
      <c r="Z114" s="20"/>
      <c r="AA114" s="19">
        <f t="shared" si="517"/>
        <v>0</v>
      </c>
      <c r="AB114" s="20">
        <v>20</v>
      </c>
      <c r="AC114" s="19">
        <f t="shared" si="518"/>
        <v>1417693.2</v>
      </c>
      <c r="AD114" s="20"/>
      <c r="AE114" s="19">
        <f t="shared" si="519"/>
        <v>0</v>
      </c>
      <c r="AF114" s="77"/>
      <c r="AG114" s="19">
        <f t="shared" si="520"/>
        <v>0</v>
      </c>
      <c r="AH114" s="20"/>
      <c r="AI114" s="19">
        <f t="shared" si="521"/>
        <v>0</v>
      </c>
      <c r="AJ114" s="24"/>
      <c r="AK114" s="19">
        <f t="shared" si="522"/>
        <v>0</v>
      </c>
      <c r="AL114" s="20"/>
      <c r="AM114" s="19">
        <f t="shared" si="523"/>
        <v>0</v>
      </c>
      <c r="AN114" s="20"/>
      <c r="AO114" s="19">
        <f t="shared" si="524"/>
        <v>0</v>
      </c>
      <c r="AP114" s="20"/>
      <c r="AQ114" s="20">
        <f t="shared" si="525"/>
        <v>0</v>
      </c>
      <c r="AR114" s="20"/>
      <c r="AS114" s="20">
        <f t="shared" si="526"/>
        <v>0</v>
      </c>
      <c r="AT114" s="20"/>
      <c r="AU114" s="19">
        <f t="shared" si="527"/>
        <v>0</v>
      </c>
      <c r="AV114" s="20"/>
      <c r="AW114" s="19">
        <f t="shared" si="528"/>
        <v>0</v>
      </c>
      <c r="AX114" s="20"/>
      <c r="AY114" s="19">
        <f t="shared" si="529"/>
        <v>0</v>
      </c>
      <c r="AZ114" s="20"/>
      <c r="BA114" s="19">
        <f t="shared" si="530"/>
        <v>0</v>
      </c>
      <c r="BB114" s="20"/>
      <c r="BC114" s="19">
        <f t="shared" si="531"/>
        <v>0</v>
      </c>
      <c r="BD114" s="20">
        <v>15</v>
      </c>
      <c r="BE114" s="19">
        <f t="shared" si="532"/>
        <v>1159930.7999999998</v>
      </c>
      <c r="BF114" s="20"/>
      <c r="BG114" s="19">
        <f t="shared" si="533"/>
        <v>0</v>
      </c>
      <c r="BH114" s="20"/>
      <c r="BI114" s="19">
        <f t="shared" si="534"/>
        <v>0</v>
      </c>
      <c r="BJ114" s="20"/>
      <c r="BK114" s="19">
        <f t="shared" si="535"/>
        <v>0</v>
      </c>
      <c r="BL114" s="20"/>
      <c r="BM114" s="19">
        <f t="shared" si="536"/>
        <v>0</v>
      </c>
      <c r="BN114" s="20"/>
      <c r="BO114" s="19">
        <f t="shared" si="537"/>
        <v>0</v>
      </c>
      <c r="BP114" s="20"/>
      <c r="BQ114" s="19">
        <f t="shared" si="538"/>
        <v>0</v>
      </c>
      <c r="BR114" s="20"/>
      <c r="BS114" s="19">
        <f t="shared" si="539"/>
        <v>0</v>
      </c>
      <c r="BT114" s="20"/>
      <c r="BU114" s="19">
        <f t="shared" si="540"/>
        <v>0</v>
      </c>
      <c r="BV114" s="20"/>
      <c r="BW114" s="19">
        <f t="shared" si="541"/>
        <v>0</v>
      </c>
      <c r="BX114" s="20"/>
      <c r="BY114" s="22">
        <f t="shared" si="542"/>
        <v>0</v>
      </c>
      <c r="BZ114" s="20"/>
      <c r="CA114" s="19">
        <f t="shared" si="543"/>
        <v>0</v>
      </c>
      <c r="CB114" s="20"/>
      <c r="CC114" s="19">
        <f t="shared" si="544"/>
        <v>0</v>
      </c>
      <c r="CD114" s="20"/>
      <c r="CE114" s="21">
        <f t="shared" si="545"/>
        <v>0</v>
      </c>
      <c r="CF114" s="20"/>
      <c r="CG114" s="20">
        <f t="shared" si="546"/>
        <v>0</v>
      </c>
      <c r="CH114" s="20"/>
      <c r="CI114" s="19">
        <f t="shared" si="547"/>
        <v>0</v>
      </c>
      <c r="CJ114" s="20"/>
      <c r="CK114" s="19">
        <f t="shared" si="548"/>
        <v>0</v>
      </c>
      <c r="CL114" s="20"/>
      <c r="CM114" s="19">
        <f>(CL114*$D114*$E114*$G114*$H114*$CM$14)</f>
        <v>0</v>
      </c>
      <c r="CN114" s="20"/>
      <c r="CO114" s="19">
        <f t="shared" si="549"/>
        <v>0</v>
      </c>
      <c r="CP114" s="20"/>
      <c r="CQ114" s="19">
        <f t="shared" si="550"/>
        <v>0</v>
      </c>
      <c r="CR114" s="20"/>
      <c r="CS114" s="19">
        <f t="shared" si="551"/>
        <v>0</v>
      </c>
      <c r="CT114" s="20"/>
      <c r="CU114" s="19">
        <f t="shared" si="552"/>
        <v>0</v>
      </c>
      <c r="CV114" s="24"/>
      <c r="CW114" s="19">
        <f t="shared" si="553"/>
        <v>0</v>
      </c>
      <c r="CX114" s="20"/>
      <c r="CY114" s="19">
        <f t="shared" si="554"/>
        <v>0</v>
      </c>
      <c r="CZ114" s="20"/>
      <c r="DA114" s="19">
        <f t="shared" si="555"/>
        <v>0</v>
      </c>
      <c r="DB114" s="20"/>
      <c r="DC114" s="19">
        <f t="shared" si="556"/>
        <v>0</v>
      </c>
      <c r="DD114" s="20"/>
      <c r="DE114" s="19">
        <f t="shared" si="557"/>
        <v>0</v>
      </c>
      <c r="DF114" s="20"/>
      <c r="DG114" s="19">
        <f t="shared" si="558"/>
        <v>0</v>
      </c>
      <c r="DH114" s="20"/>
      <c r="DI114" s="19">
        <f t="shared" si="559"/>
        <v>0</v>
      </c>
      <c r="DJ114" s="20"/>
      <c r="DK114" s="19">
        <f t="shared" si="560"/>
        <v>0</v>
      </c>
      <c r="DL114" s="19">
        <f t="shared" si="561"/>
        <v>338</v>
      </c>
      <c r="DM114" s="19">
        <f t="shared" si="561"/>
        <v>24055675.979999997</v>
      </c>
    </row>
    <row r="115" spans="1:117" ht="30" customHeight="1" x14ac:dyDescent="0.25">
      <c r="A115" s="123"/>
      <c r="B115" s="81">
        <v>85</v>
      </c>
      <c r="C115" s="13" t="s">
        <v>234</v>
      </c>
      <c r="D115" s="14">
        <v>22900</v>
      </c>
      <c r="E115" s="23">
        <v>1.02</v>
      </c>
      <c r="F115" s="23"/>
      <c r="G115" s="16">
        <v>1</v>
      </c>
      <c r="H115" s="14">
        <v>1.4</v>
      </c>
      <c r="I115" s="14">
        <v>1.68</v>
      </c>
      <c r="J115" s="14">
        <v>2.23</v>
      </c>
      <c r="K115" s="17">
        <v>2.57</v>
      </c>
      <c r="L115" s="20">
        <v>28</v>
      </c>
      <c r="M115" s="19">
        <f t="shared" si="294"/>
        <v>1007196.9600000001</v>
      </c>
      <c r="N115" s="20">
        <v>40</v>
      </c>
      <c r="O115" s="20">
        <f t="shared" si="511"/>
        <v>1438852.8</v>
      </c>
      <c r="P115" s="20">
        <v>16</v>
      </c>
      <c r="Q115" s="19">
        <f t="shared" si="512"/>
        <v>575541.12</v>
      </c>
      <c r="R115" s="20"/>
      <c r="S115" s="19">
        <f t="shared" si="513"/>
        <v>0</v>
      </c>
      <c r="T115" s="20">
        <v>0</v>
      </c>
      <c r="U115" s="19">
        <f t="shared" si="514"/>
        <v>0</v>
      </c>
      <c r="V115" s="20">
        <v>0</v>
      </c>
      <c r="W115" s="19">
        <f t="shared" si="515"/>
        <v>0</v>
      </c>
      <c r="X115" s="20"/>
      <c r="Y115" s="19">
        <f t="shared" si="516"/>
        <v>0</v>
      </c>
      <c r="Z115" s="20">
        <v>0</v>
      </c>
      <c r="AA115" s="19">
        <f t="shared" si="517"/>
        <v>0</v>
      </c>
      <c r="AB115" s="20">
        <v>30</v>
      </c>
      <c r="AC115" s="19">
        <f t="shared" si="518"/>
        <v>1079139.5999999999</v>
      </c>
      <c r="AD115" s="20">
        <v>0</v>
      </c>
      <c r="AE115" s="19">
        <f t="shared" si="519"/>
        <v>0</v>
      </c>
      <c r="AF115" s="77"/>
      <c r="AG115" s="19">
        <f t="shared" si="520"/>
        <v>0</v>
      </c>
      <c r="AH115" s="20"/>
      <c r="AI115" s="19">
        <f t="shared" si="521"/>
        <v>0</v>
      </c>
      <c r="AJ115" s="24"/>
      <c r="AK115" s="19">
        <f t="shared" si="522"/>
        <v>0</v>
      </c>
      <c r="AL115" s="20">
        <v>4</v>
      </c>
      <c r="AM115" s="19">
        <f t="shared" si="523"/>
        <v>172662.33599999998</v>
      </c>
      <c r="AN115" s="20"/>
      <c r="AO115" s="19">
        <f t="shared" si="524"/>
        <v>0</v>
      </c>
      <c r="AP115" s="20">
        <v>4</v>
      </c>
      <c r="AQ115" s="20">
        <f t="shared" si="525"/>
        <v>117724.31999999999</v>
      </c>
      <c r="AR115" s="20"/>
      <c r="AS115" s="20">
        <f t="shared" si="526"/>
        <v>0</v>
      </c>
      <c r="AT115" s="20">
        <v>0</v>
      </c>
      <c r="AU115" s="19">
        <f t="shared" si="527"/>
        <v>0</v>
      </c>
      <c r="AV115" s="20">
        <v>0</v>
      </c>
      <c r="AW115" s="19">
        <f t="shared" si="528"/>
        <v>0</v>
      </c>
      <c r="AX115" s="20">
        <v>0</v>
      </c>
      <c r="AY115" s="19">
        <f t="shared" si="529"/>
        <v>0</v>
      </c>
      <c r="AZ115" s="20">
        <v>21</v>
      </c>
      <c r="BA115" s="19">
        <f t="shared" si="530"/>
        <v>755397.72</v>
      </c>
      <c r="BB115" s="20"/>
      <c r="BC115" s="19">
        <f t="shared" si="531"/>
        <v>0</v>
      </c>
      <c r="BD115" s="20">
        <v>180</v>
      </c>
      <c r="BE115" s="19">
        <f t="shared" si="532"/>
        <v>7063459.2000000002</v>
      </c>
      <c r="BF115" s="20">
        <v>5</v>
      </c>
      <c r="BG115" s="19">
        <f t="shared" si="533"/>
        <v>196207.19999999998</v>
      </c>
      <c r="BH115" s="20">
        <v>5</v>
      </c>
      <c r="BI115" s="19">
        <f t="shared" si="534"/>
        <v>225638.27999999997</v>
      </c>
      <c r="BJ115" s="20">
        <v>0</v>
      </c>
      <c r="BK115" s="19">
        <f t="shared" si="535"/>
        <v>0</v>
      </c>
      <c r="BL115" s="20">
        <v>20</v>
      </c>
      <c r="BM115" s="19">
        <f t="shared" si="536"/>
        <v>863311.67999999993</v>
      </c>
      <c r="BN115" s="20">
        <v>1</v>
      </c>
      <c r="BO115" s="19">
        <f t="shared" si="537"/>
        <v>39241.439999999995</v>
      </c>
      <c r="BP115" s="20">
        <v>9</v>
      </c>
      <c r="BQ115" s="19">
        <f t="shared" si="538"/>
        <v>441466.19999999995</v>
      </c>
      <c r="BR115" s="20">
        <v>7</v>
      </c>
      <c r="BS115" s="19">
        <f t="shared" si="539"/>
        <v>247221.07200000001</v>
      </c>
      <c r="BT115" s="20">
        <v>15</v>
      </c>
      <c r="BU115" s="19">
        <f t="shared" si="540"/>
        <v>735777</v>
      </c>
      <c r="BV115" s="20">
        <v>17</v>
      </c>
      <c r="BW115" s="19">
        <f t="shared" si="541"/>
        <v>667104.48</v>
      </c>
      <c r="BX115" s="20">
        <v>8</v>
      </c>
      <c r="BY115" s="22">
        <f t="shared" si="542"/>
        <v>313931.51999999996</v>
      </c>
      <c r="BZ115" s="20">
        <v>0</v>
      </c>
      <c r="CA115" s="19">
        <f t="shared" si="543"/>
        <v>0</v>
      </c>
      <c r="CB115" s="20">
        <v>0</v>
      </c>
      <c r="CC115" s="19">
        <f t="shared" si="544"/>
        <v>0</v>
      </c>
      <c r="CD115" s="20">
        <v>0</v>
      </c>
      <c r="CE115" s="21">
        <f t="shared" si="545"/>
        <v>0</v>
      </c>
      <c r="CF115" s="20"/>
      <c r="CG115" s="20">
        <f t="shared" si="546"/>
        <v>0</v>
      </c>
      <c r="CH115" s="20"/>
      <c r="CI115" s="19">
        <f t="shared" si="547"/>
        <v>0</v>
      </c>
      <c r="CJ115" s="20">
        <v>4</v>
      </c>
      <c r="CK115" s="19">
        <f t="shared" si="548"/>
        <v>91563.359999999986</v>
      </c>
      <c r="CL115" s="20">
        <v>11</v>
      </c>
      <c r="CM115" s="19">
        <f>(CL115*$D115*$E115*$G115*$H115*$CM$14)</f>
        <v>251799.23999999996</v>
      </c>
      <c r="CN115" s="20"/>
      <c r="CO115" s="19">
        <f t="shared" si="549"/>
        <v>0</v>
      </c>
      <c r="CP115" s="20">
        <v>4</v>
      </c>
      <c r="CQ115" s="19">
        <f t="shared" si="550"/>
        <v>147809.42399999997</v>
      </c>
      <c r="CR115" s="20">
        <v>11</v>
      </c>
      <c r="CS115" s="19">
        <f t="shared" si="551"/>
        <v>406475.91599999991</v>
      </c>
      <c r="CT115" s="20">
        <v>31</v>
      </c>
      <c r="CU115" s="19">
        <f t="shared" si="552"/>
        <v>1216484.6399999999</v>
      </c>
      <c r="CV115" s="24"/>
      <c r="CW115" s="19">
        <f t="shared" si="553"/>
        <v>0</v>
      </c>
      <c r="CX115" s="20"/>
      <c r="CY115" s="19">
        <f t="shared" si="554"/>
        <v>0</v>
      </c>
      <c r="CZ115" s="20">
        <v>0</v>
      </c>
      <c r="DA115" s="19">
        <f t="shared" si="555"/>
        <v>0</v>
      </c>
      <c r="DB115" s="20">
        <v>3</v>
      </c>
      <c r="DC115" s="19">
        <f t="shared" si="556"/>
        <v>117724.31999999999</v>
      </c>
      <c r="DD115" s="20"/>
      <c r="DE115" s="19">
        <f t="shared" si="557"/>
        <v>0</v>
      </c>
      <c r="DF115" s="20">
        <v>5</v>
      </c>
      <c r="DG115" s="19">
        <f t="shared" si="558"/>
        <v>221714.13599999997</v>
      </c>
      <c r="DH115" s="20">
        <v>5</v>
      </c>
      <c r="DI115" s="19">
        <f t="shared" si="559"/>
        <v>312530.03999999998</v>
      </c>
      <c r="DJ115" s="20">
        <v>10</v>
      </c>
      <c r="DK115" s="19">
        <f t="shared" si="560"/>
        <v>720360.72</v>
      </c>
      <c r="DL115" s="19">
        <f t="shared" si="561"/>
        <v>494</v>
      </c>
      <c r="DM115" s="19">
        <f t="shared" si="561"/>
        <v>19426334.723999996</v>
      </c>
    </row>
    <row r="116" spans="1:117" ht="30" customHeight="1" x14ac:dyDescent="0.25">
      <c r="A116" s="123"/>
      <c r="B116" s="81">
        <v>86</v>
      </c>
      <c r="C116" s="13" t="s">
        <v>235</v>
      </c>
      <c r="D116" s="14">
        <v>22900</v>
      </c>
      <c r="E116" s="23">
        <v>1.95</v>
      </c>
      <c r="F116" s="23"/>
      <c r="G116" s="16">
        <v>1</v>
      </c>
      <c r="H116" s="14">
        <v>1.4</v>
      </c>
      <c r="I116" s="14">
        <v>1.68</v>
      </c>
      <c r="J116" s="14">
        <v>2.23</v>
      </c>
      <c r="K116" s="17">
        <v>2.57</v>
      </c>
      <c r="L116" s="20"/>
      <c r="M116" s="19">
        <f>(L116*$D116*$E116*$G116*$H116)</f>
        <v>0</v>
      </c>
      <c r="N116" s="20">
        <v>0</v>
      </c>
      <c r="O116" s="20">
        <f>(N116*$D116*$E116*$G116*$H116)</f>
        <v>0</v>
      </c>
      <c r="P116" s="20"/>
      <c r="Q116" s="19">
        <f>(P116*$D116*$E116*$G116*$H116)</f>
        <v>0</v>
      </c>
      <c r="R116" s="20"/>
      <c r="S116" s="19">
        <f>(R116*$D116*$E116*$G116*$H116)</f>
        <v>0</v>
      </c>
      <c r="T116" s="20"/>
      <c r="U116" s="19">
        <f>(T116*$D116*$E116*$G116*$H116)</f>
        <v>0</v>
      </c>
      <c r="V116" s="20"/>
      <c r="W116" s="19">
        <f>(V116*$D116*$E116*$G116*$H116)</f>
        <v>0</v>
      </c>
      <c r="X116" s="20"/>
      <c r="Y116" s="19">
        <f>(X116*$D116*$E116*$G116*$H116)</f>
        <v>0</v>
      </c>
      <c r="Z116" s="20"/>
      <c r="AA116" s="19">
        <f>(Z116*$D116*$E116*$G116*$H116)</f>
        <v>0</v>
      </c>
      <c r="AB116" s="20"/>
      <c r="AC116" s="19">
        <f>(AB116*$D116*$E116*$G116*$H116)</f>
        <v>0</v>
      </c>
      <c r="AD116" s="20"/>
      <c r="AE116" s="19">
        <f>(AD116*$D116*$E116*$G116*$H116)</f>
        <v>0</v>
      </c>
      <c r="AF116" s="77"/>
      <c r="AG116" s="19">
        <f>(AF116*$D116*$E116*$G116*$H116)</f>
        <v>0</v>
      </c>
      <c r="AH116" s="20"/>
      <c r="AI116" s="19">
        <f>(AH116*$D116*$E116*$G116*$H116)</f>
        <v>0</v>
      </c>
      <c r="AJ116" s="24">
        <v>0</v>
      </c>
      <c r="AK116" s="19">
        <f>(AJ116*$D116*$E116*$G116*$I116)</f>
        <v>0</v>
      </c>
      <c r="AL116" s="20"/>
      <c r="AM116" s="19">
        <f>(AL116*$D116*$E116*$G116*$I116)</f>
        <v>0</v>
      </c>
      <c r="AN116" s="20"/>
      <c r="AO116" s="19">
        <f>(AN116*$D116*$E116*$G116*$H116)</f>
        <v>0</v>
      </c>
      <c r="AP116" s="20"/>
      <c r="AQ116" s="20">
        <f>(AP116*$D116*$E116*$G116*$H116)</f>
        <v>0</v>
      </c>
      <c r="AR116" s="20"/>
      <c r="AS116" s="20">
        <f>(AR116*$D116*$E116*$G116*$H116)</f>
        <v>0</v>
      </c>
      <c r="AT116" s="20"/>
      <c r="AU116" s="19">
        <f>(AT116*$D116*$E116*$G116*$H116)</f>
        <v>0</v>
      </c>
      <c r="AV116" s="20"/>
      <c r="AW116" s="19">
        <f>(AV116*$D116*$E116*$G116*$H116)</f>
        <v>0</v>
      </c>
      <c r="AX116" s="20"/>
      <c r="AY116" s="19">
        <f>(AX116*$D116*$E116*$G116*$H116)</f>
        <v>0</v>
      </c>
      <c r="AZ116" s="20"/>
      <c r="BA116" s="19">
        <f>(AZ116*$D116*$E116*$G116*$H116)</f>
        <v>0</v>
      </c>
      <c r="BB116" s="20"/>
      <c r="BC116" s="19">
        <f>(BB116*$D116*$E116*$G116*$H116)</f>
        <v>0</v>
      </c>
      <c r="BD116" s="20"/>
      <c r="BE116" s="19">
        <f>(BD116*$D116*$E116*$G116*$I116)</f>
        <v>0</v>
      </c>
      <c r="BF116" s="20"/>
      <c r="BG116" s="19">
        <f>(BF116*$D116*$E116*$G116*$I116)</f>
        <v>0</v>
      </c>
      <c r="BH116" s="20"/>
      <c r="BI116" s="19">
        <f>(BH116*$D116*$E116*$G116*$I116)</f>
        <v>0</v>
      </c>
      <c r="BJ116" s="20"/>
      <c r="BK116" s="19">
        <f>(BJ116*$D116*$E116*$G116*$I116)</f>
        <v>0</v>
      </c>
      <c r="BL116" s="20"/>
      <c r="BM116" s="19">
        <f>(BL116*$D116*$E116*$G116*$I116)</f>
        <v>0</v>
      </c>
      <c r="BN116" s="20"/>
      <c r="BO116" s="19">
        <f>(BN116*$D116*$E116*$G116*$I116)</f>
        <v>0</v>
      </c>
      <c r="BP116" s="20"/>
      <c r="BQ116" s="19">
        <f>(BP116*$D116*$E116*$G116*$I116)</f>
        <v>0</v>
      </c>
      <c r="BR116" s="20"/>
      <c r="BS116" s="19">
        <f>(BR116*$D116*$E116*$G116*$I116)</f>
        <v>0</v>
      </c>
      <c r="BT116" s="20"/>
      <c r="BU116" s="19">
        <f>(BT116*$D116*$E116*$G116*$I116)</f>
        <v>0</v>
      </c>
      <c r="BV116" s="20"/>
      <c r="BW116" s="19">
        <f>(BV116*$D116*$E116*$G116*$I116)</f>
        <v>0</v>
      </c>
      <c r="BX116" s="20"/>
      <c r="BY116" s="22">
        <f>(BX116*$D116*$E116*$G116*$I116)</f>
        <v>0</v>
      </c>
      <c r="BZ116" s="20"/>
      <c r="CA116" s="19">
        <f>(BZ116*$D116*$E116*$G116*$H116)</f>
        <v>0</v>
      </c>
      <c r="CB116" s="20"/>
      <c r="CC116" s="19">
        <f>(CB116*$D116*$E116*$G116*$H116)</f>
        <v>0</v>
      </c>
      <c r="CD116" s="20"/>
      <c r="CE116" s="21">
        <f>(CD116*$D116*$E116*$G116*$H116)</f>
        <v>0</v>
      </c>
      <c r="CF116" s="20"/>
      <c r="CG116" s="20">
        <f>(CF116*$D116*$E116*$G116*$H116)</f>
        <v>0</v>
      </c>
      <c r="CH116" s="20"/>
      <c r="CI116" s="19">
        <f>(CH116*$D116*$E116*$G116*$I116)</f>
        <v>0</v>
      </c>
      <c r="CJ116" s="20"/>
      <c r="CK116" s="19">
        <f>(CJ116*$D116*$E116*$G116*$H116)</f>
        <v>0</v>
      </c>
      <c r="CL116" s="20"/>
      <c r="CM116" s="19">
        <f>(CL116*$D116*$E116*$G116*$H116)</f>
        <v>0</v>
      </c>
      <c r="CN116" s="20"/>
      <c r="CO116" s="19">
        <f>(CN116*$D116*$E116*$G116*$H116)</f>
        <v>0</v>
      </c>
      <c r="CP116" s="20"/>
      <c r="CQ116" s="19">
        <f>(CP116*$D116*$E116*$G116*$H116)</f>
        <v>0</v>
      </c>
      <c r="CR116" s="20"/>
      <c r="CS116" s="19">
        <f>(CR116*$D116*$E116*$G116*$H116)</f>
        <v>0</v>
      </c>
      <c r="CT116" s="20"/>
      <c r="CU116" s="19">
        <f>(CT116*$D116*$E116*$G116*$I116)</f>
        <v>0</v>
      </c>
      <c r="CV116" s="24">
        <v>0</v>
      </c>
      <c r="CW116" s="19">
        <f>(CV116*$D116*$E116*$G116*$I116)</f>
        <v>0</v>
      </c>
      <c r="CX116" s="20"/>
      <c r="CY116" s="19">
        <f>(CX116*$D116*$E116*$G116*$H116)</f>
        <v>0</v>
      </c>
      <c r="CZ116" s="20"/>
      <c r="DA116" s="19">
        <f>(CZ116*$D116*$E116*$G116*$I116)</f>
        <v>0</v>
      </c>
      <c r="DB116" s="20"/>
      <c r="DC116" s="19">
        <f>(DB116*$D116*$E116*$G116*$I116)</f>
        <v>0</v>
      </c>
      <c r="DD116" s="20"/>
      <c r="DE116" s="19">
        <f>(DD116*$D116*$E116*$G116*$I116)</f>
        <v>0</v>
      </c>
      <c r="DF116" s="20"/>
      <c r="DG116" s="19">
        <f>(DF116*$D116*$E116*$G116*$I116)</f>
        <v>0</v>
      </c>
      <c r="DH116" s="20"/>
      <c r="DI116" s="19">
        <f>(DH116*$D116*$E116*$G116*$J116)</f>
        <v>0</v>
      </c>
      <c r="DJ116" s="20"/>
      <c r="DK116" s="19">
        <f>(DJ116*$D116*$E116*$G116*$K116)</f>
        <v>0</v>
      </c>
      <c r="DL116" s="19">
        <f t="shared" si="561"/>
        <v>0</v>
      </c>
      <c r="DM116" s="19">
        <f t="shared" si="561"/>
        <v>0</v>
      </c>
    </row>
    <row r="117" spans="1:117" ht="30" customHeight="1" x14ac:dyDescent="0.25">
      <c r="A117" s="123"/>
      <c r="B117" s="81">
        <v>87</v>
      </c>
      <c r="C117" s="13" t="s">
        <v>236</v>
      </c>
      <c r="D117" s="14">
        <v>22900</v>
      </c>
      <c r="E117" s="23">
        <v>0.74</v>
      </c>
      <c r="F117" s="23"/>
      <c r="G117" s="16">
        <v>1</v>
      </c>
      <c r="H117" s="14">
        <v>1.4</v>
      </c>
      <c r="I117" s="14">
        <v>1.68</v>
      </c>
      <c r="J117" s="14">
        <v>2.23</v>
      </c>
      <c r="K117" s="17">
        <v>2.57</v>
      </c>
      <c r="L117" s="20">
        <v>52</v>
      </c>
      <c r="M117" s="19">
        <f t="shared" si="294"/>
        <v>1357035.68</v>
      </c>
      <c r="N117" s="20">
        <v>100</v>
      </c>
      <c r="O117" s="20">
        <f t="shared" ref="O117:O124" si="562">(N117*$D117*$E117*$G117*$H117*$O$14)</f>
        <v>2609684</v>
      </c>
      <c r="P117" s="20">
        <v>370</v>
      </c>
      <c r="Q117" s="19">
        <f t="shared" ref="Q117:Q124" si="563">(P117*$D117*$E117*$G117*$H117*$Q$14)</f>
        <v>9655830.8000000007</v>
      </c>
      <c r="R117" s="20"/>
      <c r="S117" s="19">
        <f t="shared" ref="S117:S124" si="564">(R117/12*7*$D117*$E117*$G117*$H117*$S$14)+(R117/12*5*$D117*$E117*$G117*$H117*$S$15)</f>
        <v>0</v>
      </c>
      <c r="T117" s="20">
        <v>0</v>
      </c>
      <c r="U117" s="19">
        <f t="shared" ref="U117:U124" si="565">(T117*$D117*$E117*$G117*$H117*$U$14)</f>
        <v>0</v>
      </c>
      <c r="V117" s="20">
        <v>0</v>
      </c>
      <c r="W117" s="19">
        <f t="shared" ref="W117:W124" si="566">(V117*$D117*$E117*$G117*$H117*$W$14)</f>
        <v>0</v>
      </c>
      <c r="X117" s="20"/>
      <c r="Y117" s="19">
        <f t="shared" ref="Y117:Y124" si="567">(X117*$D117*$E117*$G117*$H117*$Y$14)</f>
        <v>0</v>
      </c>
      <c r="Z117" s="20">
        <v>0</v>
      </c>
      <c r="AA117" s="19">
        <f t="shared" ref="AA117:AA124" si="568">(Z117*$D117*$E117*$G117*$H117*$AA$14)</f>
        <v>0</v>
      </c>
      <c r="AB117" s="20">
        <v>100</v>
      </c>
      <c r="AC117" s="19">
        <f t="shared" ref="AC117:AC124" si="569">(AB117*$D117*$E117*$G117*$H117*$AC$14)</f>
        <v>2609684</v>
      </c>
      <c r="AD117" s="20"/>
      <c r="AE117" s="19">
        <f t="shared" ref="AE117:AE124" si="570">(AD117*$D117*$E117*$G117*$H117*$AE$14)</f>
        <v>0</v>
      </c>
      <c r="AF117" s="77"/>
      <c r="AG117" s="19">
        <f t="shared" ref="AG117:AG124" si="571">(AF117*$D117*$E117*$G117*$H117*$AG$14)</f>
        <v>0</v>
      </c>
      <c r="AH117" s="20">
        <v>18</v>
      </c>
      <c r="AI117" s="19">
        <f t="shared" ref="AI117:AI124" si="572">(AH117*$D117*$E117*$G117*$H117*$AI$14)</f>
        <v>469743.12</v>
      </c>
      <c r="AJ117" s="24"/>
      <c r="AK117" s="19">
        <f t="shared" ref="AK117:AK124" si="573">(AJ117*$D117*$E117*$G117*$I117*$AK$14)</f>
        <v>0</v>
      </c>
      <c r="AL117" s="20">
        <v>11</v>
      </c>
      <c r="AM117" s="19">
        <f t="shared" ref="AM117:AM124" si="574">(AL117*$D117*$E117*$G117*$I117*$AM$14)</f>
        <v>344478.28800000006</v>
      </c>
      <c r="AN117" s="20"/>
      <c r="AO117" s="19">
        <f t="shared" ref="AO117:AO124" si="575">(AN117*$D117*$E117*$G117*$H117*$AO$14)</f>
        <v>0</v>
      </c>
      <c r="AP117" s="20">
        <v>3</v>
      </c>
      <c r="AQ117" s="20">
        <f t="shared" ref="AQ117:AQ124" si="576">(AP117*$D117*$E117*$G117*$H117*$AQ$14)</f>
        <v>64055.88</v>
      </c>
      <c r="AR117" s="20"/>
      <c r="AS117" s="20">
        <f t="shared" ref="AS117:AS124" si="577">(AR117*$D117*$E117*$G117*$H117*$AS$14)</f>
        <v>0</v>
      </c>
      <c r="AT117" s="20">
        <v>0</v>
      </c>
      <c r="AU117" s="19">
        <f t="shared" ref="AU117:AU124" si="578">(AT117*$D117*$E117*$G117*$H117*$AU$14)</f>
        <v>0</v>
      </c>
      <c r="AV117" s="20">
        <v>0</v>
      </c>
      <c r="AW117" s="19">
        <f t="shared" ref="AW117:AW124" si="579">(AV117*$D117*$E117*$G117*$H117*$AW$14)</f>
        <v>0</v>
      </c>
      <c r="AX117" s="20">
        <v>0</v>
      </c>
      <c r="AY117" s="19">
        <f t="shared" ref="AY117:AY124" si="580">(AX117*$D117*$E117*$G117*$H117*$AY$14)</f>
        <v>0</v>
      </c>
      <c r="AZ117" s="20">
        <v>13</v>
      </c>
      <c r="BA117" s="19">
        <f t="shared" ref="BA117:BA124" si="581">(AZ117*$D117*$E117*$G117*$H117*$BA$14)</f>
        <v>339258.92</v>
      </c>
      <c r="BB117" s="20">
        <v>21</v>
      </c>
      <c r="BC117" s="19">
        <f t="shared" ref="BC117:BC124" si="582">(BB117*$D117*$E117*$G117*$H117*$BC$14)</f>
        <v>548033.64</v>
      </c>
      <c r="BD117" s="20">
        <v>71</v>
      </c>
      <c r="BE117" s="19">
        <f t="shared" ref="BE117:BE124" si="583">(BD117*$D117*$E117*$G117*$I117*$BE$14)</f>
        <v>2021318.88</v>
      </c>
      <c r="BF117" s="20">
        <v>40</v>
      </c>
      <c r="BG117" s="19">
        <f t="shared" ref="BG117:BG124" si="584">(BF117*$D117*$E117*$G117*$I117*$BG$14)</f>
        <v>1138771.2</v>
      </c>
      <c r="BH117" s="20">
        <v>312</v>
      </c>
      <c r="BI117" s="19">
        <f t="shared" ref="BI117:BI124" si="585">(BH117*$D117*$E117*$G117*$I117*$BI$14)</f>
        <v>10214777.663999999</v>
      </c>
      <c r="BJ117" s="20">
        <v>0</v>
      </c>
      <c r="BK117" s="19">
        <f t="shared" ref="BK117:BK124" si="586">(BJ117*$D117*$E117*$G117*$I117*$BK$14)</f>
        <v>0</v>
      </c>
      <c r="BL117" s="20">
        <f>29+6</f>
        <v>35</v>
      </c>
      <c r="BM117" s="19">
        <f t="shared" ref="BM117:BM124" si="587">(BL117*$D117*$E117*$G117*$I117*$BM$14)</f>
        <v>1096067.28</v>
      </c>
      <c r="BN117" s="20">
        <v>20</v>
      </c>
      <c r="BO117" s="19">
        <f t="shared" ref="BO117:BO124" si="588">(BN117*$D117*$E117*$G117*$I117*$BO$14)</f>
        <v>569385.6</v>
      </c>
      <c r="BP117" s="20">
        <v>51</v>
      </c>
      <c r="BQ117" s="19">
        <f t="shared" ref="BQ117:BQ124" si="589">(BP117*$D117*$E117*$G117*$I117*$BQ$14)</f>
        <v>1814916.6</v>
      </c>
      <c r="BR117" s="20">
        <v>43</v>
      </c>
      <c r="BS117" s="19">
        <f t="shared" ref="BS117:BS124" si="590">(BR117*$D117*$E117*$G117*$I117*$BS$14)</f>
        <v>1101761.1360000002</v>
      </c>
      <c r="BT117" s="20">
        <v>33</v>
      </c>
      <c r="BU117" s="19">
        <f t="shared" ref="BU117:BU124" si="591">(BT117*$D117*$E117*$G117*$I117*$BU$14)</f>
        <v>1174357.8</v>
      </c>
      <c r="BV117" s="20">
        <v>60</v>
      </c>
      <c r="BW117" s="19">
        <f t="shared" ref="BW117:BW124" si="592">(BV117*$D117*$E117*$G117*$I117*$BW$14)</f>
        <v>1708156.8</v>
      </c>
      <c r="BX117" s="20">
        <v>81</v>
      </c>
      <c r="BY117" s="22">
        <f t="shared" ref="BY117:BY124" si="593">(BX117*$D117*$E117*$G117*$I117*$BY$14)</f>
        <v>2306011.6799999997</v>
      </c>
      <c r="BZ117" s="20">
        <v>0</v>
      </c>
      <c r="CA117" s="19">
        <f t="shared" ref="CA117:CA124" si="594">(BZ117*$D117*$E117*$G117*$H117*$CA$14)</f>
        <v>0</v>
      </c>
      <c r="CB117" s="20">
        <v>1012</v>
      </c>
      <c r="CC117" s="19">
        <f t="shared" ref="CC117:CC124" si="595">(CB117*$D117*$E117*$G117*$H117*$CC$14)</f>
        <v>27130274.863999993</v>
      </c>
      <c r="CD117" s="20">
        <v>0</v>
      </c>
      <c r="CE117" s="21">
        <f t="shared" ref="CE117:CE124" si="596">(CD117*$D117*$E117*$G117*$H117*$CE$14)</f>
        <v>0</v>
      </c>
      <c r="CF117" s="20"/>
      <c r="CG117" s="20">
        <f t="shared" ref="CG117:CG124" si="597">(CF117*$D117*$E117*$G117*$H117*$CG$14)</f>
        <v>0</v>
      </c>
      <c r="CH117" s="20"/>
      <c r="CI117" s="19">
        <f t="shared" ref="CI117:CI124" si="598">(CH117*$D117*$E117*$G117*$I117*$CI$14)</f>
        <v>0</v>
      </c>
      <c r="CJ117" s="20">
        <v>2</v>
      </c>
      <c r="CK117" s="19">
        <f t="shared" ref="CK117:CK124" si="599">(CJ117*$D117*$E117*$G117*$H117*$CK$14)</f>
        <v>33214.159999999996</v>
      </c>
      <c r="CL117" s="20"/>
      <c r="CM117" s="19">
        <f t="shared" ref="CM117:CM124" si="600">(CL117*$D117*$E117*$G117*$H117*$CM$14)</f>
        <v>0</v>
      </c>
      <c r="CN117" s="20">
        <v>3</v>
      </c>
      <c r="CO117" s="19">
        <f t="shared" ref="CO117:CO124" si="601">(CN117*$D117*$E117*$G117*$H117*$CO$14)</f>
        <v>49821.24</v>
      </c>
      <c r="CP117" s="20">
        <v>23</v>
      </c>
      <c r="CQ117" s="19">
        <f t="shared" ref="CQ117:CQ124" si="602">(CP117*$D117*$E117*$G117*$H117*$CQ$14)</f>
        <v>616597.15599999984</v>
      </c>
      <c r="CR117" s="20">
        <v>165</v>
      </c>
      <c r="CS117" s="19">
        <f t="shared" ref="CS117:CS124" si="603">(CR117*$D117*$E117*$G117*$H117*$CS$14)</f>
        <v>4423414.379999999</v>
      </c>
      <c r="CT117" s="20">
        <v>31</v>
      </c>
      <c r="CU117" s="19">
        <f t="shared" ref="CU117:CU124" si="604">(CT117*$D117*$E117*$G117*$I117*$CU$14)</f>
        <v>882547.67999999993</v>
      </c>
      <c r="CV117" s="24"/>
      <c r="CW117" s="19">
        <f t="shared" ref="CW117:CW124" si="605">(CV117*$D117*$E117*$G117*$I117*$CW$14)</f>
        <v>0</v>
      </c>
      <c r="CX117" s="20"/>
      <c r="CY117" s="19">
        <f t="shared" ref="CY117:CY124" si="606">(CX117*$D117*$E117*$G117*$H117*$CY$14)</f>
        <v>0</v>
      </c>
      <c r="CZ117" s="20">
        <v>0</v>
      </c>
      <c r="DA117" s="19">
        <f t="shared" ref="DA117:DA124" si="607">(CZ117*$D117*$E117*$G117*$I117*$DA$14)</f>
        <v>0</v>
      </c>
      <c r="DB117" s="20">
        <v>11</v>
      </c>
      <c r="DC117" s="19">
        <f t="shared" ref="DC117:DC124" si="608">(DB117*$D117*$E117*$G117*$I117*$DC$14)</f>
        <v>313162.08</v>
      </c>
      <c r="DD117" s="20">
        <v>4</v>
      </c>
      <c r="DE117" s="19">
        <f t="shared" ref="DE117:DE124" si="609">(DD117*$D117*$E117*$G117*$I117*$DE$14)</f>
        <v>136652.54399999999</v>
      </c>
      <c r="DF117" s="20">
        <v>59</v>
      </c>
      <c r="DG117" s="19">
        <f t="shared" ref="DG117:DG124" si="610">(DF117*$D117*$E117*$G117*$I117*$DG$14)</f>
        <v>1898046.8975999998</v>
      </c>
      <c r="DH117" s="20">
        <v>47</v>
      </c>
      <c r="DI117" s="19">
        <f t="shared" ref="DI117:DI124" si="611">(DH117*$D117*$E117*$G117*$J117*$DI$14)</f>
        <v>2131332.3119999999</v>
      </c>
      <c r="DJ117" s="20">
        <v>34</v>
      </c>
      <c r="DK117" s="19">
        <f t="shared" ref="DK117:DK124" si="612">(DJ117*$D117*$E117*$G117*$K117*$DK$14)</f>
        <v>1776889.7759999998</v>
      </c>
      <c r="DL117" s="19">
        <f t="shared" si="561"/>
        <v>2825</v>
      </c>
      <c r="DM117" s="19">
        <f t="shared" si="561"/>
        <v>80535282.057599992</v>
      </c>
    </row>
    <row r="118" spans="1:117" ht="30" customHeight="1" x14ac:dyDescent="0.25">
      <c r="A118" s="123"/>
      <c r="B118" s="81">
        <v>88</v>
      </c>
      <c r="C118" s="13" t="s">
        <v>237</v>
      </c>
      <c r="D118" s="14">
        <v>22900</v>
      </c>
      <c r="E118" s="23">
        <v>0.99</v>
      </c>
      <c r="F118" s="23"/>
      <c r="G118" s="16">
        <v>1</v>
      </c>
      <c r="H118" s="14">
        <v>1.4</v>
      </c>
      <c r="I118" s="14">
        <v>1.68</v>
      </c>
      <c r="J118" s="14">
        <v>2.23</v>
      </c>
      <c r="K118" s="17">
        <v>2.57</v>
      </c>
      <c r="L118" s="20">
        <v>7</v>
      </c>
      <c r="M118" s="19">
        <f t="shared" si="294"/>
        <v>244393.38</v>
      </c>
      <c r="N118" s="20">
        <v>22</v>
      </c>
      <c r="O118" s="20">
        <f t="shared" si="562"/>
        <v>768093.48</v>
      </c>
      <c r="P118" s="20">
        <v>70</v>
      </c>
      <c r="Q118" s="19">
        <f t="shared" si="563"/>
        <v>2443933.8000000003</v>
      </c>
      <c r="R118" s="20"/>
      <c r="S118" s="19">
        <f t="shared" si="564"/>
        <v>0</v>
      </c>
      <c r="T118" s="20"/>
      <c r="U118" s="19">
        <f t="shared" si="565"/>
        <v>0</v>
      </c>
      <c r="V118" s="20"/>
      <c r="W118" s="19">
        <f t="shared" si="566"/>
        <v>0</v>
      </c>
      <c r="X118" s="20"/>
      <c r="Y118" s="19">
        <f t="shared" si="567"/>
        <v>0</v>
      </c>
      <c r="Z118" s="20"/>
      <c r="AA118" s="19">
        <f t="shared" si="568"/>
        <v>0</v>
      </c>
      <c r="AB118" s="20">
        <v>80</v>
      </c>
      <c r="AC118" s="19">
        <f t="shared" si="569"/>
        <v>2793067.2</v>
      </c>
      <c r="AD118" s="20"/>
      <c r="AE118" s="19">
        <f t="shared" si="570"/>
        <v>0</v>
      </c>
      <c r="AF118" s="77"/>
      <c r="AG118" s="19">
        <f t="shared" si="571"/>
        <v>0</v>
      </c>
      <c r="AH118" s="20"/>
      <c r="AI118" s="19">
        <f t="shared" si="572"/>
        <v>0</v>
      </c>
      <c r="AJ118" s="24"/>
      <c r="AK118" s="19">
        <f t="shared" si="573"/>
        <v>0</v>
      </c>
      <c r="AL118" s="20"/>
      <c r="AM118" s="19">
        <f t="shared" si="574"/>
        <v>0</v>
      </c>
      <c r="AN118" s="20"/>
      <c r="AO118" s="19">
        <f t="shared" si="575"/>
        <v>0</v>
      </c>
      <c r="AP118" s="20"/>
      <c r="AQ118" s="20">
        <f t="shared" si="576"/>
        <v>0</v>
      </c>
      <c r="AR118" s="20"/>
      <c r="AS118" s="20">
        <f t="shared" si="577"/>
        <v>0</v>
      </c>
      <c r="AT118" s="20"/>
      <c r="AU118" s="19">
        <f t="shared" si="578"/>
        <v>0</v>
      </c>
      <c r="AV118" s="20"/>
      <c r="AW118" s="19">
        <f t="shared" si="579"/>
        <v>0</v>
      </c>
      <c r="AX118" s="20"/>
      <c r="AY118" s="19">
        <f t="shared" si="580"/>
        <v>0</v>
      </c>
      <c r="AZ118" s="20">
        <v>1</v>
      </c>
      <c r="BA118" s="19">
        <f t="shared" si="581"/>
        <v>34913.340000000004</v>
      </c>
      <c r="BB118" s="20">
        <v>1</v>
      </c>
      <c r="BC118" s="19">
        <f t="shared" si="582"/>
        <v>34913.340000000004</v>
      </c>
      <c r="BD118" s="20">
        <v>9</v>
      </c>
      <c r="BE118" s="19">
        <f t="shared" si="583"/>
        <v>342785.51999999996</v>
      </c>
      <c r="BF118" s="20">
        <v>2</v>
      </c>
      <c r="BG118" s="19">
        <f t="shared" si="584"/>
        <v>76174.559999999998</v>
      </c>
      <c r="BH118" s="20"/>
      <c r="BI118" s="19">
        <f t="shared" si="585"/>
        <v>0</v>
      </c>
      <c r="BJ118" s="20"/>
      <c r="BK118" s="19">
        <f t="shared" si="586"/>
        <v>0</v>
      </c>
      <c r="BL118" s="20"/>
      <c r="BM118" s="19">
        <f t="shared" si="587"/>
        <v>0</v>
      </c>
      <c r="BN118" s="20">
        <v>10</v>
      </c>
      <c r="BO118" s="19">
        <f t="shared" si="588"/>
        <v>380872.8</v>
      </c>
      <c r="BP118" s="20">
        <v>1</v>
      </c>
      <c r="BQ118" s="19">
        <f t="shared" si="589"/>
        <v>47609.1</v>
      </c>
      <c r="BR118" s="20"/>
      <c r="BS118" s="19">
        <f t="shared" si="590"/>
        <v>0</v>
      </c>
      <c r="BT118" s="20"/>
      <c r="BU118" s="19">
        <f t="shared" si="591"/>
        <v>0</v>
      </c>
      <c r="BV118" s="20"/>
      <c r="BW118" s="19">
        <f t="shared" si="592"/>
        <v>0</v>
      </c>
      <c r="BX118" s="20">
        <v>1</v>
      </c>
      <c r="BY118" s="22">
        <f t="shared" si="593"/>
        <v>38087.279999999999</v>
      </c>
      <c r="BZ118" s="20"/>
      <c r="CA118" s="19">
        <f t="shared" si="594"/>
        <v>0</v>
      </c>
      <c r="CB118" s="20"/>
      <c r="CC118" s="19">
        <f t="shared" si="595"/>
        <v>0</v>
      </c>
      <c r="CD118" s="20"/>
      <c r="CE118" s="21">
        <f t="shared" si="596"/>
        <v>0</v>
      </c>
      <c r="CF118" s="20"/>
      <c r="CG118" s="20">
        <f t="shared" si="597"/>
        <v>0</v>
      </c>
      <c r="CH118" s="20"/>
      <c r="CI118" s="19">
        <f t="shared" si="598"/>
        <v>0</v>
      </c>
      <c r="CJ118" s="20"/>
      <c r="CK118" s="19">
        <f t="shared" si="599"/>
        <v>0</v>
      </c>
      <c r="CL118" s="20"/>
      <c r="CM118" s="19">
        <f t="shared" si="600"/>
        <v>0</v>
      </c>
      <c r="CN118" s="20"/>
      <c r="CO118" s="19">
        <f t="shared" si="601"/>
        <v>0</v>
      </c>
      <c r="CP118" s="20"/>
      <c r="CQ118" s="19">
        <f t="shared" si="602"/>
        <v>0</v>
      </c>
      <c r="CR118" s="20">
        <v>4</v>
      </c>
      <c r="CS118" s="19">
        <f t="shared" si="603"/>
        <v>143462.08799999999</v>
      </c>
      <c r="CT118" s="20"/>
      <c r="CU118" s="19">
        <f t="shared" si="604"/>
        <v>0</v>
      </c>
      <c r="CV118" s="24"/>
      <c r="CW118" s="19">
        <f t="shared" si="605"/>
        <v>0</v>
      </c>
      <c r="CX118" s="20"/>
      <c r="CY118" s="19">
        <f t="shared" si="606"/>
        <v>0</v>
      </c>
      <c r="CZ118" s="20"/>
      <c r="DA118" s="19">
        <f t="shared" si="607"/>
        <v>0</v>
      </c>
      <c r="DB118" s="20">
        <v>5</v>
      </c>
      <c r="DC118" s="19">
        <f t="shared" si="608"/>
        <v>190436.4</v>
      </c>
      <c r="DD118" s="20"/>
      <c r="DE118" s="19">
        <f t="shared" si="609"/>
        <v>0</v>
      </c>
      <c r="DF118" s="20"/>
      <c r="DG118" s="19">
        <f t="shared" si="610"/>
        <v>0</v>
      </c>
      <c r="DH118" s="20"/>
      <c r="DI118" s="19">
        <f t="shared" si="611"/>
        <v>0</v>
      </c>
      <c r="DJ118" s="20"/>
      <c r="DK118" s="19">
        <f t="shared" si="612"/>
        <v>0</v>
      </c>
      <c r="DL118" s="19">
        <f t="shared" si="561"/>
        <v>213</v>
      </c>
      <c r="DM118" s="19">
        <f t="shared" si="561"/>
        <v>7538742.2879999988</v>
      </c>
    </row>
    <row r="119" spans="1:117" ht="30" customHeight="1" x14ac:dyDescent="0.25">
      <c r="A119" s="123"/>
      <c r="B119" s="81">
        <v>89</v>
      </c>
      <c r="C119" s="13" t="s">
        <v>238</v>
      </c>
      <c r="D119" s="14">
        <v>22900</v>
      </c>
      <c r="E119" s="23">
        <v>1.1499999999999999</v>
      </c>
      <c r="F119" s="23"/>
      <c r="G119" s="16">
        <v>1</v>
      </c>
      <c r="H119" s="14">
        <v>1.4</v>
      </c>
      <c r="I119" s="14">
        <v>1.68</v>
      </c>
      <c r="J119" s="14">
        <v>2.23</v>
      </c>
      <c r="K119" s="17">
        <v>2.57</v>
      </c>
      <c r="L119" s="20">
        <v>78</v>
      </c>
      <c r="M119" s="19">
        <f t="shared" si="294"/>
        <v>3163360.1999999997</v>
      </c>
      <c r="N119" s="20">
        <v>66</v>
      </c>
      <c r="O119" s="20">
        <f t="shared" si="562"/>
        <v>2676689.4</v>
      </c>
      <c r="P119" s="20">
        <v>14</v>
      </c>
      <c r="Q119" s="19">
        <f t="shared" si="563"/>
        <v>567782.6</v>
      </c>
      <c r="R119" s="20"/>
      <c r="S119" s="19">
        <f t="shared" si="564"/>
        <v>0</v>
      </c>
      <c r="T119" s="20"/>
      <c r="U119" s="19">
        <f t="shared" si="565"/>
        <v>0</v>
      </c>
      <c r="V119" s="20"/>
      <c r="W119" s="19">
        <f t="shared" si="566"/>
        <v>0</v>
      </c>
      <c r="X119" s="20"/>
      <c r="Y119" s="19">
        <f t="shared" si="567"/>
        <v>0</v>
      </c>
      <c r="Z119" s="20"/>
      <c r="AA119" s="19">
        <f t="shared" si="568"/>
        <v>0</v>
      </c>
      <c r="AB119" s="20"/>
      <c r="AC119" s="19">
        <f t="shared" si="569"/>
        <v>0</v>
      </c>
      <c r="AD119" s="20"/>
      <c r="AE119" s="19">
        <f t="shared" si="570"/>
        <v>0</v>
      </c>
      <c r="AF119" s="77"/>
      <c r="AG119" s="19">
        <f t="shared" si="571"/>
        <v>0</v>
      </c>
      <c r="AH119" s="20"/>
      <c r="AI119" s="19">
        <f t="shared" si="572"/>
        <v>0</v>
      </c>
      <c r="AJ119" s="24"/>
      <c r="AK119" s="19">
        <f t="shared" si="573"/>
        <v>0</v>
      </c>
      <c r="AL119" s="20">
        <v>1</v>
      </c>
      <c r="AM119" s="19">
        <f t="shared" si="574"/>
        <v>48667.08</v>
      </c>
      <c r="AN119" s="20"/>
      <c r="AO119" s="19">
        <f t="shared" si="575"/>
        <v>0</v>
      </c>
      <c r="AP119" s="20">
        <v>4</v>
      </c>
      <c r="AQ119" s="20">
        <f t="shared" si="576"/>
        <v>132728.39999999997</v>
      </c>
      <c r="AR119" s="20"/>
      <c r="AS119" s="20">
        <f t="shared" si="577"/>
        <v>0</v>
      </c>
      <c r="AT119" s="20"/>
      <c r="AU119" s="19">
        <f t="shared" si="578"/>
        <v>0</v>
      </c>
      <c r="AV119" s="20"/>
      <c r="AW119" s="19">
        <f t="shared" si="579"/>
        <v>0</v>
      </c>
      <c r="AX119" s="20"/>
      <c r="AY119" s="19">
        <f t="shared" si="580"/>
        <v>0</v>
      </c>
      <c r="AZ119" s="20">
        <v>44</v>
      </c>
      <c r="BA119" s="19">
        <f t="shared" si="581"/>
        <v>1784459.6</v>
      </c>
      <c r="BB119" s="20">
        <v>7</v>
      </c>
      <c r="BC119" s="19">
        <f t="shared" si="582"/>
        <v>283891.3</v>
      </c>
      <c r="BD119" s="20">
        <v>250</v>
      </c>
      <c r="BE119" s="19">
        <f t="shared" si="583"/>
        <v>11060699.999999998</v>
      </c>
      <c r="BF119" s="20">
        <v>43</v>
      </c>
      <c r="BG119" s="19">
        <f t="shared" si="584"/>
        <v>1902440.4</v>
      </c>
      <c r="BH119" s="20"/>
      <c r="BI119" s="19">
        <f t="shared" si="585"/>
        <v>0</v>
      </c>
      <c r="BJ119" s="20"/>
      <c r="BK119" s="19">
        <f t="shared" si="586"/>
        <v>0</v>
      </c>
      <c r="BL119" s="20">
        <v>8</v>
      </c>
      <c r="BM119" s="19">
        <f t="shared" si="587"/>
        <v>389336.64</v>
      </c>
      <c r="BN119" s="20">
        <v>5</v>
      </c>
      <c r="BO119" s="19">
        <f t="shared" si="588"/>
        <v>221214</v>
      </c>
      <c r="BP119" s="20"/>
      <c r="BQ119" s="19">
        <f t="shared" si="589"/>
        <v>0</v>
      </c>
      <c r="BR119" s="20">
        <v>1</v>
      </c>
      <c r="BS119" s="19">
        <f t="shared" si="590"/>
        <v>39818.519999999997</v>
      </c>
      <c r="BT119" s="20">
        <v>24</v>
      </c>
      <c r="BU119" s="19">
        <f t="shared" si="591"/>
        <v>1327284</v>
      </c>
      <c r="BV119" s="20">
        <v>43</v>
      </c>
      <c r="BW119" s="19">
        <f t="shared" si="592"/>
        <v>1902440.4</v>
      </c>
      <c r="BX119" s="20">
        <v>4</v>
      </c>
      <c r="BY119" s="22">
        <f t="shared" si="593"/>
        <v>176971.19999999998</v>
      </c>
      <c r="BZ119" s="20"/>
      <c r="CA119" s="19">
        <f t="shared" si="594"/>
        <v>0</v>
      </c>
      <c r="CB119" s="20"/>
      <c r="CC119" s="19">
        <f t="shared" si="595"/>
        <v>0</v>
      </c>
      <c r="CD119" s="20"/>
      <c r="CE119" s="21">
        <f t="shared" si="596"/>
        <v>0</v>
      </c>
      <c r="CF119" s="20"/>
      <c r="CG119" s="20">
        <f t="shared" si="597"/>
        <v>0</v>
      </c>
      <c r="CH119" s="20"/>
      <c r="CI119" s="19">
        <f t="shared" si="598"/>
        <v>0</v>
      </c>
      <c r="CJ119" s="20"/>
      <c r="CK119" s="19">
        <f t="shared" si="599"/>
        <v>0</v>
      </c>
      <c r="CL119" s="20"/>
      <c r="CM119" s="19">
        <f t="shared" si="600"/>
        <v>0</v>
      </c>
      <c r="CN119" s="20"/>
      <c r="CO119" s="19">
        <f t="shared" si="601"/>
        <v>0</v>
      </c>
      <c r="CP119" s="20">
        <v>20</v>
      </c>
      <c r="CQ119" s="19">
        <f t="shared" si="602"/>
        <v>833239.39999999991</v>
      </c>
      <c r="CR119" s="20">
        <v>44</v>
      </c>
      <c r="CS119" s="19">
        <f t="shared" si="603"/>
        <v>1833126.68</v>
      </c>
      <c r="CT119" s="20">
        <v>17</v>
      </c>
      <c r="CU119" s="19">
        <f t="shared" si="604"/>
        <v>752127.59999999986</v>
      </c>
      <c r="CV119" s="24"/>
      <c r="CW119" s="19">
        <f t="shared" si="605"/>
        <v>0</v>
      </c>
      <c r="CX119" s="20"/>
      <c r="CY119" s="19">
        <f t="shared" si="606"/>
        <v>0</v>
      </c>
      <c r="CZ119" s="20"/>
      <c r="DA119" s="19">
        <f t="shared" si="607"/>
        <v>0</v>
      </c>
      <c r="DB119" s="20">
        <v>8</v>
      </c>
      <c r="DC119" s="19">
        <f t="shared" si="608"/>
        <v>353942.39999999997</v>
      </c>
      <c r="DD119" s="20"/>
      <c r="DE119" s="19">
        <f t="shared" si="609"/>
        <v>0</v>
      </c>
      <c r="DF119" s="20">
        <v>15</v>
      </c>
      <c r="DG119" s="19">
        <f t="shared" si="610"/>
        <v>749915.45999999985</v>
      </c>
      <c r="DH119" s="20"/>
      <c r="DI119" s="19">
        <f t="shared" si="611"/>
        <v>0</v>
      </c>
      <c r="DJ119" s="20">
        <v>20</v>
      </c>
      <c r="DK119" s="19">
        <f t="shared" si="612"/>
        <v>1624342.8</v>
      </c>
      <c r="DL119" s="19">
        <f t="shared" si="561"/>
        <v>716</v>
      </c>
      <c r="DM119" s="19">
        <f t="shared" si="561"/>
        <v>31824478.079999994</v>
      </c>
    </row>
    <row r="120" spans="1:117" ht="15.75" customHeight="1" x14ac:dyDescent="0.25">
      <c r="A120" s="123"/>
      <c r="B120" s="81">
        <v>90</v>
      </c>
      <c r="C120" s="13" t="s">
        <v>239</v>
      </c>
      <c r="D120" s="14">
        <v>22900</v>
      </c>
      <c r="E120" s="23">
        <v>2.82</v>
      </c>
      <c r="F120" s="23"/>
      <c r="G120" s="16">
        <v>1</v>
      </c>
      <c r="H120" s="14">
        <v>1.4</v>
      </c>
      <c r="I120" s="14">
        <v>1.68</v>
      </c>
      <c r="J120" s="14">
        <v>2.23</v>
      </c>
      <c r="K120" s="17">
        <v>2.57</v>
      </c>
      <c r="L120" s="20">
        <v>67</v>
      </c>
      <c r="M120" s="19">
        <f t="shared" si="294"/>
        <v>6663158.04</v>
      </c>
      <c r="N120" s="20">
        <v>239</v>
      </c>
      <c r="O120" s="20">
        <f t="shared" si="562"/>
        <v>23768578.68</v>
      </c>
      <c r="P120" s="20">
        <v>5</v>
      </c>
      <c r="Q120" s="19">
        <f t="shared" si="563"/>
        <v>497250.60000000003</v>
      </c>
      <c r="R120" s="20"/>
      <c r="S120" s="19">
        <f t="shared" si="564"/>
        <v>0</v>
      </c>
      <c r="T120" s="20"/>
      <c r="U120" s="19">
        <f t="shared" si="565"/>
        <v>0</v>
      </c>
      <c r="V120" s="20"/>
      <c r="W120" s="19">
        <f t="shared" si="566"/>
        <v>0</v>
      </c>
      <c r="X120" s="20"/>
      <c r="Y120" s="19">
        <f t="shared" si="567"/>
        <v>0</v>
      </c>
      <c r="Z120" s="20"/>
      <c r="AA120" s="19">
        <f t="shared" si="568"/>
        <v>0</v>
      </c>
      <c r="AB120" s="20"/>
      <c r="AC120" s="19">
        <f t="shared" si="569"/>
        <v>0</v>
      </c>
      <c r="AD120" s="20"/>
      <c r="AE120" s="19">
        <f t="shared" si="570"/>
        <v>0</v>
      </c>
      <c r="AF120" s="77"/>
      <c r="AG120" s="19">
        <f t="shared" si="571"/>
        <v>0</v>
      </c>
      <c r="AH120" s="20">
        <v>4</v>
      </c>
      <c r="AI120" s="19">
        <f t="shared" si="572"/>
        <v>397800.48</v>
      </c>
      <c r="AJ120" s="24"/>
      <c r="AK120" s="19">
        <f t="shared" si="573"/>
        <v>0</v>
      </c>
      <c r="AL120" s="20">
        <v>4</v>
      </c>
      <c r="AM120" s="19">
        <f t="shared" si="574"/>
        <v>477360.57599999994</v>
      </c>
      <c r="AN120" s="20"/>
      <c r="AO120" s="19">
        <f t="shared" si="575"/>
        <v>0</v>
      </c>
      <c r="AP120" s="20"/>
      <c r="AQ120" s="20">
        <f t="shared" si="576"/>
        <v>0</v>
      </c>
      <c r="AR120" s="20"/>
      <c r="AS120" s="20">
        <f t="shared" si="577"/>
        <v>0</v>
      </c>
      <c r="AT120" s="20"/>
      <c r="AU120" s="19">
        <f t="shared" si="578"/>
        <v>0</v>
      </c>
      <c r="AV120" s="20"/>
      <c r="AW120" s="19">
        <f t="shared" si="579"/>
        <v>0</v>
      </c>
      <c r="AX120" s="20"/>
      <c r="AY120" s="19">
        <f t="shared" si="580"/>
        <v>0</v>
      </c>
      <c r="AZ120" s="20">
        <v>1</v>
      </c>
      <c r="BA120" s="19">
        <f t="shared" si="581"/>
        <v>99450.12</v>
      </c>
      <c r="BB120" s="20">
        <v>3</v>
      </c>
      <c r="BC120" s="19">
        <f t="shared" si="582"/>
        <v>298350.36</v>
      </c>
      <c r="BD120" s="20">
        <v>60</v>
      </c>
      <c r="BE120" s="19">
        <f t="shared" si="583"/>
        <v>6509462.3999999994</v>
      </c>
      <c r="BF120" s="20">
        <v>140</v>
      </c>
      <c r="BG120" s="19">
        <f t="shared" si="584"/>
        <v>15188745.6</v>
      </c>
      <c r="BH120" s="20"/>
      <c r="BI120" s="19">
        <f t="shared" si="585"/>
        <v>0</v>
      </c>
      <c r="BJ120" s="20"/>
      <c r="BK120" s="19">
        <f t="shared" si="586"/>
        <v>0</v>
      </c>
      <c r="BL120" s="20">
        <f>19-7</f>
        <v>12</v>
      </c>
      <c r="BM120" s="19">
        <f t="shared" si="587"/>
        <v>1432081.7280000001</v>
      </c>
      <c r="BN120" s="20">
        <v>1</v>
      </c>
      <c r="BO120" s="19">
        <f t="shared" si="588"/>
        <v>108491.03999999998</v>
      </c>
      <c r="BP120" s="20">
        <v>8</v>
      </c>
      <c r="BQ120" s="19">
        <f t="shared" si="589"/>
        <v>1084910.3999999999</v>
      </c>
      <c r="BR120" s="20">
        <v>1</v>
      </c>
      <c r="BS120" s="19">
        <f t="shared" si="590"/>
        <v>97641.935999999987</v>
      </c>
      <c r="BT120" s="20">
        <v>20</v>
      </c>
      <c r="BU120" s="19">
        <f t="shared" si="591"/>
        <v>2712276</v>
      </c>
      <c r="BV120" s="20">
        <v>9</v>
      </c>
      <c r="BW120" s="19">
        <f t="shared" si="592"/>
        <v>976419.36</v>
      </c>
      <c r="BX120" s="20">
        <v>3</v>
      </c>
      <c r="BY120" s="22">
        <f t="shared" si="593"/>
        <v>325473.12</v>
      </c>
      <c r="BZ120" s="20"/>
      <c r="CA120" s="19">
        <f t="shared" si="594"/>
        <v>0</v>
      </c>
      <c r="CB120" s="20"/>
      <c r="CC120" s="19">
        <f t="shared" si="595"/>
        <v>0</v>
      </c>
      <c r="CD120" s="20"/>
      <c r="CE120" s="21">
        <f t="shared" si="596"/>
        <v>0</v>
      </c>
      <c r="CF120" s="20"/>
      <c r="CG120" s="20">
        <f t="shared" si="597"/>
        <v>0</v>
      </c>
      <c r="CH120" s="20"/>
      <c r="CI120" s="19">
        <f t="shared" si="598"/>
        <v>0</v>
      </c>
      <c r="CJ120" s="20"/>
      <c r="CK120" s="19">
        <f t="shared" si="599"/>
        <v>0</v>
      </c>
      <c r="CL120" s="20"/>
      <c r="CM120" s="19">
        <f t="shared" si="600"/>
        <v>0</v>
      </c>
      <c r="CN120" s="20"/>
      <c r="CO120" s="19">
        <f t="shared" si="601"/>
        <v>0</v>
      </c>
      <c r="CP120" s="20">
        <v>7</v>
      </c>
      <c r="CQ120" s="19">
        <f t="shared" si="602"/>
        <v>715136.77199999988</v>
      </c>
      <c r="CR120" s="20">
        <v>8</v>
      </c>
      <c r="CS120" s="19">
        <f t="shared" si="603"/>
        <v>817299.16799999971</v>
      </c>
      <c r="CT120" s="20"/>
      <c r="CU120" s="19">
        <f t="shared" si="604"/>
        <v>0</v>
      </c>
      <c r="CV120" s="24"/>
      <c r="CW120" s="19">
        <f t="shared" si="605"/>
        <v>0</v>
      </c>
      <c r="CX120" s="20"/>
      <c r="CY120" s="19">
        <f t="shared" si="606"/>
        <v>0</v>
      </c>
      <c r="CZ120" s="20"/>
      <c r="DA120" s="19">
        <f t="shared" si="607"/>
        <v>0</v>
      </c>
      <c r="DB120" s="20">
        <v>10</v>
      </c>
      <c r="DC120" s="19">
        <f t="shared" si="608"/>
        <v>1084910.3999999999</v>
      </c>
      <c r="DD120" s="20"/>
      <c r="DE120" s="19">
        <f t="shared" si="609"/>
        <v>0</v>
      </c>
      <c r="DF120" s="20">
        <v>3</v>
      </c>
      <c r="DG120" s="19">
        <f t="shared" si="610"/>
        <v>367784.62559999997</v>
      </c>
      <c r="DH120" s="20"/>
      <c r="DI120" s="19">
        <f t="shared" si="611"/>
        <v>0</v>
      </c>
      <c r="DJ120" s="20">
        <v>3</v>
      </c>
      <c r="DK120" s="19">
        <f t="shared" si="612"/>
        <v>597475.65599999996</v>
      </c>
      <c r="DL120" s="19">
        <f t="shared" si="561"/>
        <v>608</v>
      </c>
      <c r="DM120" s="19">
        <f t="shared" si="561"/>
        <v>64220057.061599992</v>
      </c>
    </row>
    <row r="121" spans="1:117" ht="28.5" customHeight="1" x14ac:dyDescent="0.25">
      <c r="A121" s="123"/>
      <c r="B121" s="81">
        <v>91</v>
      </c>
      <c r="C121" s="13" t="s">
        <v>240</v>
      </c>
      <c r="D121" s="14">
        <v>22900</v>
      </c>
      <c r="E121" s="23">
        <v>2.52</v>
      </c>
      <c r="F121" s="23"/>
      <c r="G121" s="16">
        <v>1</v>
      </c>
      <c r="H121" s="14">
        <v>1.4</v>
      </c>
      <c r="I121" s="14">
        <v>1.68</v>
      </c>
      <c r="J121" s="14">
        <v>2.23</v>
      </c>
      <c r="K121" s="17">
        <v>2.57</v>
      </c>
      <c r="L121" s="20">
        <v>442</v>
      </c>
      <c r="M121" s="19">
        <f t="shared" si="294"/>
        <v>39280681.440000005</v>
      </c>
      <c r="N121" s="20">
        <f>2058+42</f>
        <v>2100</v>
      </c>
      <c r="O121" s="20">
        <f t="shared" si="562"/>
        <v>186627672.00000003</v>
      </c>
      <c r="P121" s="20">
        <v>2</v>
      </c>
      <c r="Q121" s="19">
        <f t="shared" si="563"/>
        <v>177740.64</v>
      </c>
      <c r="R121" s="20"/>
      <c r="S121" s="19">
        <f t="shared" si="564"/>
        <v>0</v>
      </c>
      <c r="T121" s="20">
        <v>0</v>
      </c>
      <c r="U121" s="19">
        <f t="shared" si="565"/>
        <v>0</v>
      </c>
      <c r="V121" s="20">
        <v>0</v>
      </c>
      <c r="W121" s="19">
        <f t="shared" si="566"/>
        <v>0</v>
      </c>
      <c r="X121" s="20"/>
      <c r="Y121" s="19">
        <f t="shared" si="567"/>
        <v>0</v>
      </c>
      <c r="Z121" s="20">
        <v>0</v>
      </c>
      <c r="AA121" s="19">
        <f t="shared" si="568"/>
        <v>0</v>
      </c>
      <c r="AB121" s="20"/>
      <c r="AC121" s="19">
        <f t="shared" si="569"/>
        <v>0</v>
      </c>
      <c r="AD121" s="20"/>
      <c r="AE121" s="19">
        <f t="shared" si="570"/>
        <v>0</v>
      </c>
      <c r="AF121" s="77"/>
      <c r="AG121" s="19">
        <f t="shared" si="571"/>
        <v>0</v>
      </c>
      <c r="AH121" s="20">
        <v>20</v>
      </c>
      <c r="AI121" s="19">
        <f t="shared" si="572"/>
        <v>1777406.4000000001</v>
      </c>
      <c r="AJ121" s="24"/>
      <c r="AK121" s="19">
        <f t="shared" si="573"/>
        <v>0</v>
      </c>
      <c r="AL121" s="20">
        <v>24</v>
      </c>
      <c r="AM121" s="19">
        <f t="shared" si="574"/>
        <v>2559465.2160000005</v>
      </c>
      <c r="AN121" s="20"/>
      <c r="AO121" s="19">
        <f t="shared" si="575"/>
        <v>0</v>
      </c>
      <c r="AP121" s="20">
        <v>2</v>
      </c>
      <c r="AQ121" s="20">
        <f t="shared" si="576"/>
        <v>145424.16</v>
      </c>
      <c r="AR121" s="20"/>
      <c r="AS121" s="20">
        <f t="shared" si="577"/>
        <v>0</v>
      </c>
      <c r="AT121" s="20">
        <v>0</v>
      </c>
      <c r="AU121" s="19">
        <f t="shared" si="578"/>
        <v>0</v>
      </c>
      <c r="AV121" s="20">
        <v>0</v>
      </c>
      <c r="AW121" s="19">
        <f t="shared" si="579"/>
        <v>0</v>
      </c>
      <c r="AX121" s="20">
        <v>0</v>
      </c>
      <c r="AY121" s="19">
        <f t="shared" si="580"/>
        <v>0</v>
      </c>
      <c r="AZ121" s="20">
        <v>52</v>
      </c>
      <c r="BA121" s="19">
        <f t="shared" si="581"/>
        <v>4621256.6399999997</v>
      </c>
      <c r="BB121" s="20">
        <v>72</v>
      </c>
      <c r="BC121" s="19">
        <f t="shared" si="582"/>
        <v>6398663.04</v>
      </c>
      <c r="BD121" s="20">
        <v>290</v>
      </c>
      <c r="BE121" s="19">
        <f t="shared" si="583"/>
        <v>28115337.599999998</v>
      </c>
      <c r="BF121" s="20">
        <v>920</v>
      </c>
      <c r="BG121" s="19">
        <f t="shared" si="584"/>
        <v>89193484.799999997</v>
      </c>
      <c r="BH121" s="20">
        <v>0</v>
      </c>
      <c r="BI121" s="19">
        <f t="shared" si="585"/>
        <v>0</v>
      </c>
      <c r="BJ121" s="20">
        <v>0</v>
      </c>
      <c r="BK121" s="19">
        <f t="shared" si="586"/>
        <v>0</v>
      </c>
      <c r="BL121" s="20">
        <v>101</v>
      </c>
      <c r="BM121" s="19">
        <f t="shared" si="587"/>
        <v>10771082.784</v>
      </c>
      <c r="BN121" s="20">
        <v>10</v>
      </c>
      <c r="BO121" s="19">
        <f t="shared" si="588"/>
        <v>969494.39999999991</v>
      </c>
      <c r="BP121" s="20">
        <v>48</v>
      </c>
      <c r="BQ121" s="19">
        <f t="shared" si="589"/>
        <v>5816966.4000000004</v>
      </c>
      <c r="BR121" s="20">
        <v>11</v>
      </c>
      <c r="BS121" s="19">
        <f t="shared" si="590"/>
        <v>959799.45599999989</v>
      </c>
      <c r="BT121" s="20">
        <v>135</v>
      </c>
      <c r="BU121" s="19">
        <f t="shared" si="591"/>
        <v>16360218</v>
      </c>
      <c r="BV121" s="20">
        <v>83</v>
      </c>
      <c r="BW121" s="19">
        <f t="shared" si="592"/>
        <v>8046803.5199999996</v>
      </c>
      <c r="BX121" s="20">
        <v>27</v>
      </c>
      <c r="BY121" s="22">
        <f t="shared" si="593"/>
        <v>2617634.88</v>
      </c>
      <c r="BZ121" s="20">
        <v>0</v>
      </c>
      <c r="CA121" s="19">
        <f t="shared" si="594"/>
        <v>0</v>
      </c>
      <c r="CB121" s="20">
        <v>0</v>
      </c>
      <c r="CC121" s="19">
        <f t="shared" si="595"/>
        <v>0</v>
      </c>
      <c r="CD121" s="20">
        <v>0</v>
      </c>
      <c r="CE121" s="21">
        <f t="shared" si="596"/>
        <v>0</v>
      </c>
      <c r="CF121" s="20"/>
      <c r="CG121" s="20">
        <f t="shared" si="597"/>
        <v>0</v>
      </c>
      <c r="CH121" s="20"/>
      <c r="CI121" s="19">
        <f t="shared" si="598"/>
        <v>0</v>
      </c>
      <c r="CJ121" s="20">
        <v>1</v>
      </c>
      <c r="CK121" s="19">
        <f t="shared" si="599"/>
        <v>56553.84</v>
      </c>
      <c r="CL121" s="20">
        <v>2</v>
      </c>
      <c r="CM121" s="19">
        <f t="shared" si="600"/>
        <v>113107.68</v>
      </c>
      <c r="CN121" s="20">
        <v>12</v>
      </c>
      <c r="CO121" s="19">
        <f t="shared" si="601"/>
        <v>678646.07999999984</v>
      </c>
      <c r="CP121" s="20">
        <v>95</v>
      </c>
      <c r="CQ121" s="19">
        <f t="shared" si="602"/>
        <v>8672935.3199999984</v>
      </c>
      <c r="CR121" s="20">
        <v>172</v>
      </c>
      <c r="CS121" s="19">
        <f t="shared" si="603"/>
        <v>15702577.631999997</v>
      </c>
      <c r="CT121" s="20">
        <v>1</v>
      </c>
      <c r="CU121" s="19">
        <f t="shared" si="604"/>
        <v>96949.440000000002</v>
      </c>
      <c r="CV121" s="24">
        <v>5</v>
      </c>
      <c r="CW121" s="19">
        <f t="shared" si="605"/>
        <v>436272.48</v>
      </c>
      <c r="CX121" s="20"/>
      <c r="CY121" s="19">
        <f t="shared" si="606"/>
        <v>0</v>
      </c>
      <c r="CZ121" s="20"/>
      <c r="DA121" s="19">
        <f t="shared" si="607"/>
        <v>0</v>
      </c>
      <c r="DB121" s="20">
        <v>105</v>
      </c>
      <c r="DC121" s="19">
        <f t="shared" si="608"/>
        <v>10179691.199999999</v>
      </c>
      <c r="DD121" s="20"/>
      <c r="DE121" s="19">
        <f t="shared" si="609"/>
        <v>0</v>
      </c>
      <c r="DF121" s="20">
        <v>45</v>
      </c>
      <c r="DG121" s="19">
        <f t="shared" si="610"/>
        <v>4929879.0239999993</v>
      </c>
      <c r="DH121" s="20">
        <v>3</v>
      </c>
      <c r="DI121" s="19">
        <f t="shared" si="611"/>
        <v>463279.82400000002</v>
      </c>
      <c r="DJ121" s="20">
        <v>11</v>
      </c>
      <c r="DK121" s="19">
        <f t="shared" si="612"/>
        <v>1957686.1919999998</v>
      </c>
      <c r="DL121" s="19">
        <f t="shared" si="561"/>
        <v>4791</v>
      </c>
      <c r="DM121" s="19">
        <f t="shared" si="561"/>
        <v>447726710.08799976</v>
      </c>
    </row>
    <row r="122" spans="1:117" ht="28.5" customHeight="1" x14ac:dyDescent="0.25">
      <c r="A122" s="123"/>
      <c r="B122" s="81">
        <v>92</v>
      </c>
      <c r="C122" s="13" t="s">
        <v>241</v>
      </c>
      <c r="D122" s="14">
        <v>22900</v>
      </c>
      <c r="E122" s="23">
        <v>3.12</v>
      </c>
      <c r="F122" s="23"/>
      <c r="G122" s="16">
        <v>1</v>
      </c>
      <c r="H122" s="14">
        <v>1.4</v>
      </c>
      <c r="I122" s="14">
        <v>1.68</v>
      </c>
      <c r="J122" s="14">
        <v>2.23</v>
      </c>
      <c r="K122" s="17">
        <v>2.57</v>
      </c>
      <c r="L122" s="20">
        <v>3</v>
      </c>
      <c r="M122" s="19">
        <f t="shared" si="294"/>
        <v>330089.76</v>
      </c>
      <c r="N122" s="20">
        <f>27+7</f>
        <v>34</v>
      </c>
      <c r="O122" s="20">
        <f t="shared" si="562"/>
        <v>3741017.2800000003</v>
      </c>
      <c r="P122" s="20"/>
      <c r="Q122" s="19">
        <f t="shared" si="563"/>
        <v>0</v>
      </c>
      <c r="R122" s="20"/>
      <c r="S122" s="19">
        <f t="shared" si="564"/>
        <v>0</v>
      </c>
      <c r="T122" s="20"/>
      <c r="U122" s="19">
        <f t="shared" si="565"/>
        <v>0</v>
      </c>
      <c r="V122" s="20"/>
      <c r="W122" s="19">
        <f t="shared" si="566"/>
        <v>0</v>
      </c>
      <c r="X122" s="20"/>
      <c r="Y122" s="19">
        <f t="shared" si="567"/>
        <v>0</v>
      </c>
      <c r="Z122" s="20"/>
      <c r="AA122" s="19">
        <f t="shared" si="568"/>
        <v>0</v>
      </c>
      <c r="AB122" s="20"/>
      <c r="AC122" s="19">
        <f t="shared" si="569"/>
        <v>0</v>
      </c>
      <c r="AD122" s="20"/>
      <c r="AE122" s="19">
        <f t="shared" si="570"/>
        <v>0</v>
      </c>
      <c r="AF122" s="77"/>
      <c r="AG122" s="19">
        <f t="shared" si="571"/>
        <v>0</v>
      </c>
      <c r="AH122" s="20"/>
      <c r="AI122" s="19">
        <f t="shared" si="572"/>
        <v>0</v>
      </c>
      <c r="AJ122" s="24"/>
      <c r="AK122" s="19">
        <f t="shared" si="573"/>
        <v>0</v>
      </c>
      <c r="AL122" s="20"/>
      <c r="AM122" s="19">
        <f t="shared" si="574"/>
        <v>0</v>
      </c>
      <c r="AN122" s="20"/>
      <c r="AO122" s="19">
        <f t="shared" si="575"/>
        <v>0</v>
      </c>
      <c r="AP122" s="20"/>
      <c r="AQ122" s="20">
        <f t="shared" si="576"/>
        <v>0</v>
      </c>
      <c r="AR122" s="20"/>
      <c r="AS122" s="20">
        <f t="shared" si="577"/>
        <v>0</v>
      </c>
      <c r="AT122" s="20"/>
      <c r="AU122" s="19">
        <f t="shared" si="578"/>
        <v>0</v>
      </c>
      <c r="AV122" s="20"/>
      <c r="AW122" s="19">
        <f t="shared" si="579"/>
        <v>0</v>
      </c>
      <c r="AX122" s="20"/>
      <c r="AY122" s="19">
        <f t="shared" si="580"/>
        <v>0</v>
      </c>
      <c r="AZ122" s="20"/>
      <c r="BA122" s="19">
        <f t="shared" si="581"/>
        <v>0</v>
      </c>
      <c r="BB122" s="20"/>
      <c r="BC122" s="19">
        <f t="shared" si="582"/>
        <v>0</v>
      </c>
      <c r="BD122" s="20">
        <v>15</v>
      </c>
      <c r="BE122" s="19">
        <f t="shared" si="583"/>
        <v>1800489.5999999999</v>
      </c>
      <c r="BF122" s="20">
        <v>26</v>
      </c>
      <c r="BG122" s="19">
        <f t="shared" si="584"/>
        <v>3120848.6399999997</v>
      </c>
      <c r="BH122" s="20"/>
      <c r="BI122" s="19">
        <f t="shared" si="585"/>
        <v>0</v>
      </c>
      <c r="BJ122" s="20"/>
      <c r="BK122" s="19">
        <f t="shared" si="586"/>
        <v>0</v>
      </c>
      <c r="BL122" s="20"/>
      <c r="BM122" s="19">
        <f t="shared" si="587"/>
        <v>0</v>
      </c>
      <c r="BN122" s="20"/>
      <c r="BO122" s="19">
        <f t="shared" si="588"/>
        <v>0</v>
      </c>
      <c r="BP122" s="20"/>
      <c r="BQ122" s="19">
        <f t="shared" si="589"/>
        <v>0</v>
      </c>
      <c r="BR122" s="20"/>
      <c r="BS122" s="19">
        <f t="shared" si="590"/>
        <v>0</v>
      </c>
      <c r="BT122" s="20"/>
      <c r="BU122" s="19">
        <f t="shared" si="591"/>
        <v>0</v>
      </c>
      <c r="BV122" s="20">
        <v>4</v>
      </c>
      <c r="BW122" s="19">
        <f t="shared" si="592"/>
        <v>480130.56</v>
      </c>
      <c r="BX122" s="20"/>
      <c r="BY122" s="22">
        <f t="shared" si="593"/>
        <v>0</v>
      </c>
      <c r="BZ122" s="20"/>
      <c r="CA122" s="19">
        <f t="shared" si="594"/>
        <v>0</v>
      </c>
      <c r="CB122" s="20"/>
      <c r="CC122" s="19">
        <f t="shared" si="595"/>
        <v>0</v>
      </c>
      <c r="CD122" s="20"/>
      <c r="CE122" s="21">
        <f t="shared" si="596"/>
        <v>0</v>
      </c>
      <c r="CF122" s="20"/>
      <c r="CG122" s="20">
        <f t="shared" si="597"/>
        <v>0</v>
      </c>
      <c r="CH122" s="20"/>
      <c r="CI122" s="19">
        <f t="shared" si="598"/>
        <v>0</v>
      </c>
      <c r="CJ122" s="20"/>
      <c r="CK122" s="19">
        <f t="shared" si="599"/>
        <v>0</v>
      </c>
      <c r="CL122" s="20"/>
      <c r="CM122" s="19">
        <f t="shared" si="600"/>
        <v>0</v>
      </c>
      <c r="CN122" s="20"/>
      <c r="CO122" s="19">
        <f t="shared" si="601"/>
        <v>0</v>
      </c>
      <c r="CP122" s="20"/>
      <c r="CQ122" s="19">
        <f t="shared" si="602"/>
        <v>0</v>
      </c>
      <c r="CR122" s="20"/>
      <c r="CS122" s="19">
        <f t="shared" si="603"/>
        <v>0</v>
      </c>
      <c r="CT122" s="20"/>
      <c r="CU122" s="19">
        <f t="shared" si="604"/>
        <v>0</v>
      </c>
      <c r="CV122" s="24"/>
      <c r="CW122" s="19">
        <f t="shared" si="605"/>
        <v>0</v>
      </c>
      <c r="CX122" s="20"/>
      <c r="CY122" s="19">
        <f t="shared" si="606"/>
        <v>0</v>
      </c>
      <c r="CZ122" s="20"/>
      <c r="DA122" s="19">
        <f t="shared" si="607"/>
        <v>0</v>
      </c>
      <c r="DB122" s="20"/>
      <c r="DC122" s="19">
        <f t="shared" si="608"/>
        <v>0</v>
      </c>
      <c r="DD122" s="20"/>
      <c r="DE122" s="19">
        <f t="shared" si="609"/>
        <v>0</v>
      </c>
      <c r="DF122" s="20"/>
      <c r="DG122" s="19">
        <f t="shared" si="610"/>
        <v>0</v>
      </c>
      <c r="DH122" s="20"/>
      <c r="DI122" s="19">
        <f t="shared" si="611"/>
        <v>0</v>
      </c>
      <c r="DJ122" s="20"/>
      <c r="DK122" s="19">
        <f t="shared" si="612"/>
        <v>0</v>
      </c>
      <c r="DL122" s="19">
        <f t="shared" si="561"/>
        <v>82</v>
      </c>
      <c r="DM122" s="19">
        <f t="shared" si="561"/>
        <v>9472575.8399999999</v>
      </c>
    </row>
    <row r="123" spans="1:117" ht="28.5" customHeight="1" x14ac:dyDescent="0.25">
      <c r="A123" s="123"/>
      <c r="B123" s="81">
        <v>93</v>
      </c>
      <c r="C123" s="13" t="s">
        <v>242</v>
      </c>
      <c r="D123" s="14">
        <v>22900</v>
      </c>
      <c r="E123" s="23">
        <v>4.51</v>
      </c>
      <c r="F123" s="23"/>
      <c r="G123" s="16">
        <v>1</v>
      </c>
      <c r="H123" s="14">
        <v>1.4</v>
      </c>
      <c r="I123" s="14">
        <v>1.68</v>
      </c>
      <c r="J123" s="14">
        <v>2.23</v>
      </c>
      <c r="K123" s="17">
        <v>2.57</v>
      </c>
      <c r="L123" s="20"/>
      <c r="M123" s="19">
        <f t="shared" si="294"/>
        <v>0</v>
      </c>
      <c r="N123" s="20">
        <f>6+14</f>
        <v>20</v>
      </c>
      <c r="O123" s="20">
        <f t="shared" si="562"/>
        <v>3180993.2</v>
      </c>
      <c r="P123" s="20"/>
      <c r="Q123" s="19">
        <f t="shared" si="563"/>
        <v>0</v>
      </c>
      <c r="R123" s="20"/>
      <c r="S123" s="19">
        <f t="shared" si="564"/>
        <v>0</v>
      </c>
      <c r="T123" s="20"/>
      <c r="U123" s="19">
        <f t="shared" si="565"/>
        <v>0</v>
      </c>
      <c r="V123" s="20"/>
      <c r="W123" s="19">
        <f t="shared" si="566"/>
        <v>0</v>
      </c>
      <c r="X123" s="20"/>
      <c r="Y123" s="19">
        <f t="shared" si="567"/>
        <v>0</v>
      </c>
      <c r="Z123" s="20"/>
      <c r="AA123" s="19">
        <f t="shared" si="568"/>
        <v>0</v>
      </c>
      <c r="AB123" s="20"/>
      <c r="AC123" s="19">
        <f t="shared" si="569"/>
        <v>0</v>
      </c>
      <c r="AD123" s="20"/>
      <c r="AE123" s="19">
        <f t="shared" si="570"/>
        <v>0</v>
      </c>
      <c r="AF123" s="77"/>
      <c r="AG123" s="19">
        <f t="shared" si="571"/>
        <v>0</v>
      </c>
      <c r="AH123" s="20"/>
      <c r="AI123" s="19">
        <f t="shared" si="572"/>
        <v>0</v>
      </c>
      <c r="AJ123" s="24"/>
      <c r="AK123" s="19">
        <f t="shared" si="573"/>
        <v>0</v>
      </c>
      <c r="AL123" s="20"/>
      <c r="AM123" s="19">
        <f t="shared" si="574"/>
        <v>0</v>
      </c>
      <c r="AN123" s="20"/>
      <c r="AO123" s="19">
        <f t="shared" si="575"/>
        <v>0</v>
      </c>
      <c r="AP123" s="20"/>
      <c r="AQ123" s="20">
        <f t="shared" si="576"/>
        <v>0</v>
      </c>
      <c r="AR123" s="20"/>
      <c r="AS123" s="20">
        <f t="shared" si="577"/>
        <v>0</v>
      </c>
      <c r="AT123" s="20"/>
      <c r="AU123" s="19">
        <f t="shared" si="578"/>
        <v>0</v>
      </c>
      <c r="AV123" s="20"/>
      <c r="AW123" s="19">
        <f t="shared" si="579"/>
        <v>0</v>
      </c>
      <c r="AX123" s="20"/>
      <c r="AY123" s="19">
        <f t="shared" si="580"/>
        <v>0</v>
      </c>
      <c r="AZ123" s="20"/>
      <c r="BA123" s="19">
        <f t="shared" si="581"/>
        <v>0</v>
      </c>
      <c r="BB123" s="20"/>
      <c r="BC123" s="19">
        <f t="shared" si="582"/>
        <v>0</v>
      </c>
      <c r="BD123" s="20">
        <v>7</v>
      </c>
      <c r="BE123" s="19">
        <f t="shared" si="583"/>
        <v>1214561.04</v>
      </c>
      <c r="BF123" s="20">
        <v>41</v>
      </c>
      <c r="BG123" s="19">
        <f t="shared" si="584"/>
        <v>7113857.5199999996</v>
      </c>
      <c r="BH123" s="20"/>
      <c r="BI123" s="19">
        <f t="shared" si="585"/>
        <v>0</v>
      </c>
      <c r="BJ123" s="20"/>
      <c r="BK123" s="19">
        <f t="shared" si="586"/>
        <v>0</v>
      </c>
      <c r="BL123" s="20"/>
      <c r="BM123" s="19">
        <f t="shared" si="587"/>
        <v>0</v>
      </c>
      <c r="BN123" s="20"/>
      <c r="BO123" s="19">
        <f t="shared" si="588"/>
        <v>0</v>
      </c>
      <c r="BP123" s="20"/>
      <c r="BQ123" s="19">
        <f t="shared" si="589"/>
        <v>0</v>
      </c>
      <c r="BR123" s="20"/>
      <c r="BS123" s="19">
        <f t="shared" si="590"/>
        <v>0</v>
      </c>
      <c r="BT123" s="20"/>
      <c r="BU123" s="19">
        <f t="shared" si="591"/>
        <v>0</v>
      </c>
      <c r="BV123" s="20"/>
      <c r="BW123" s="19">
        <f t="shared" si="592"/>
        <v>0</v>
      </c>
      <c r="BX123" s="20"/>
      <c r="BY123" s="22">
        <f t="shared" si="593"/>
        <v>0</v>
      </c>
      <c r="BZ123" s="20"/>
      <c r="CA123" s="19">
        <f t="shared" si="594"/>
        <v>0</v>
      </c>
      <c r="CB123" s="20"/>
      <c r="CC123" s="19">
        <f t="shared" si="595"/>
        <v>0</v>
      </c>
      <c r="CD123" s="20"/>
      <c r="CE123" s="21">
        <f t="shared" si="596"/>
        <v>0</v>
      </c>
      <c r="CF123" s="20"/>
      <c r="CG123" s="20">
        <f t="shared" si="597"/>
        <v>0</v>
      </c>
      <c r="CH123" s="20"/>
      <c r="CI123" s="19">
        <f t="shared" si="598"/>
        <v>0</v>
      </c>
      <c r="CJ123" s="20"/>
      <c r="CK123" s="19">
        <f t="shared" si="599"/>
        <v>0</v>
      </c>
      <c r="CL123" s="20"/>
      <c r="CM123" s="19">
        <f t="shared" si="600"/>
        <v>0</v>
      </c>
      <c r="CN123" s="20"/>
      <c r="CO123" s="19">
        <f t="shared" si="601"/>
        <v>0</v>
      </c>
      <c r="CP123" s="20"/>
      <c r="CQ123" s="19">
        <f t="shared" si="602"/>
        <v>0</v>
      </c>
      <c r="CR123" s="20"/>
      <c r="CS123" s="19">
        <f t="shared" si="603"/>
        <v>0</v>
      </c>
      <c r="CT123" s="20"/>
      <c r="CU123" s="19">
        <f t="shared" si="604"/>
        <v>0</v>
      </c>
      <c r="CV123" s="24"/>
      <c r="CW123" s="19">
        <f t="shared" si="605"/>
        <v>0</v>
      </c>
      <c r="CX123" s="20"/>
      <c r="CY123" s="19">
        <f t="shared" si="606"/>
        <v>0</v>
      </c>
      <c r="CZ123" s="20"/>
      <c r="DA123" s="19">
        <f t="shared" si="607"/>
        <v>0</v>
      </c>
      <c r="DB123" s="20"/>
      <c r="DC123" s="19">
        <f t="shared" si="608"/>
        <v>0</v>
      </c>
      <c r="DD123" s="20"/>
      <c r="DE123" s="19">
        <f t="shared" si="609"/>
        <v>0</v>
      </c>
      <c r="DF123" s="20"/>
      <c r="DG123" s="19">
        <f t="shared" si="610"/>
        <v>0</v>
      </c>
      <c r="DH123" s="20"/>
      <c r="DI123" s="19">
        <f t="shared" si="611"/>
        <v>0</v>
      </c>
      <c r="DJ123" s="20"/>
      <c r="DK123" s="19">
        <f t="shared" si="612"/>
        <v>0</v>
      </c>
      <c r="DL123" s="19">
        <f t="shared" si="561"/>
        <v>68</v>
      </c>
      <c r="DM123" s="19">
        <f t="shared" si="561"/>
        <v>11509411.76</v>
      </c>
    </row>
    <row r="124" spans="1:117" ht="15.75" customHeight="1" x14ac:dyDescent="0.25">
      <c r="A124" s="123"/>
      <c r="B124" s="81">
        <v>94</v>
      </c>
      <c r="C124" s="13" t="s">
        <v>243</v>
      </c>
      <c r="D124" s="14">
        <v>22900</v>
      </c>
      <c r="E124" s="23">
        <v>0.82</v>
      </c>
      <c r="F124" s="23"/>
      <c r="G124" s="16">
        <v>1</v>
      </c>
      <c r="H124" s="14">
        <v>1.4</v>
      </c>
      <c r="I124" s="14">
        <v>1.68</v>
      </c>
      <c r="J124" s="14">
        <v>2.23</v>
      </c>
      <c r="K124" s="17">
        <v>2.57</v>
      </c>
      <c r="L124" s="20">
        <v>286</v>
      </c>
      <c r="M124" s="19">
        <f t="shared" si="294"/>
        <v>8270582.3200000003</v>
      </c>
      <c r="N124" s="20">
        <v>380</v>
      </c>
      <c r="O124" s="20">
        <f t="shared" si="562"/>
        <v>10988885.600000001</v>
      </c>
      <c r="P124" s="20"/>
      <c r="Q124" s="19">
        <f t="shared" si="563"/>
        <v>0</v>
      </c>
      <c r="R124" s="20"/>
      <c r="S124" s="19">
        <f t="shared" si="564"/>
        <v>0</v>
      </c>
      <c r="T124" s="20">
        <v>0</v>
      </c>
      <c r="U124" s="19">
        <f t="shared" si="565"/>
        <v>0</v>
      </c>
      <c r="V124" s="20">
        <v>0</v>
      </c>
      <c r="W124" s="19">
        <f t="shared" si="566"/>
        <v>0</v>
      </c>
      <c r="X124" s="20"/>
      <c r="Y124" s="19">
        <f t="shared" si="567"/>
        <v>0</v>
      </c>
      <c r="Z124" s="20">
        <v>0</v>
      </c>
      <c r="AA124" s="19">
        <f t="shared" si="568"/>
        <v>0</v>
      </c>
      <c r="AB124" s="20">
        <v>185</v>
      </c>
      <c r="AC124" s="19">
        <f t="shared" si="569"/>
        <v>5349852.2</v>
      </c>
      <c r="AD124" s="20">
        <v>40</v>
      </c>
      <c r="AE124" s="19">
        <f t="shared" si="570"/>
        <v>1472195.2</v>
      </c>
      <c r="AF124" s="77"/>
      <c r="AG124" s="19">
        <f t="shared" si="571"/>
        <v>0</v>
      </c>
      <c r="AH124" s="20">
        <v>132</v>
      </c>
      <c r="AI124" s="19">
        <f t="shared" si="572"/>
        <v>3817191.8400000003</v>
      </c>
      <c r="AJ124" s="24"/>
      <c r="AK124" s="19">
        <f t="shared" si="573"/>
        <v>0</v>
      </c>
      <c r="AL124" s="20">
        <v>136</v>
      </c>
      <c r="AM124" s="19">
        <f t="shared" si="574"/>
        <v>4719437.1839999994</v>
      </c>
      <c r="AN124" s="20"/>
      <c r="AO124" s="19">
        <f t="shared" si="575"/>
        <v>0</v>
      </c>
      <c r="AP124" s="20">
        <f>21-2</f>
        <v>19</v>
      </c>
      <c r="AQ124" s="20">
        <f t="shared" si="576"/>
        <v>449545.32</v>
      </c>
      <c r="AR124" s="20">
        <v>69</v>
      </c>
      <c r="AS124" s="20">
        <f t="shared" si="577"/>
        <v>2086048.0199999996</v>
      </c>
      <c r="AT124" s="20">
        <v>0</v>
      </c>
      <c r="AU124" s="19">
        <f t="shared" si="578"/>
        <v>0</v>
      </c>
      <c r="AV124" s="20">
        <v>0</v>
      </c>
      <c r="AW124" s="19">
        <f t="shared" si="579"/>
        <v>0</v>
      </c>
      <c r="AX124" s="20">
        <v>0</v>
      </c>
      <c r="AY124" s="19">
        <f t="shared" si="580"/>
        <v>0</v>
      </c>
      <c r="AZ124" s="20">
        <v>196</v>
      </c>
      <c r="BA124" s="19">
        <f t="shared" si="581"/>
        <v>5667951.5199999996</v>
      </c>
      <c r="BB124" s="20">
        <v>31</v>
      </c>
      <c r="BC124" s="19">
        <f t="shared" si="582"/>
        <v>896461.72</v>
      </c>
      <c r="BD124" s="20">
        <v>50</v>
      </c>
      <c r="BE124" s="19">
        <f t="shared" si="583"/>
        <v>1577352</v>
      </c>
      <c r="BF124" s="20">
        <v>180</v>
      </c>
      <c r="BG124" s="19">
        <f t="shared" si="584"/>
        <v>5678467.2000000002</v>
      </c>
      <c r="BH124" s="20">
        <v>0</v>
      </c>
      <c r="BI124" s="19">
        <f t="shared" si="585"/>
        <v>0</v>
      </c>
      <c r="BJ124" s="20">
        <v>0</v>
      </c>
      <c r="BK124" s="19">
        <f t="shared" si="586"/>
        <v>0</v>
      </c>
      <c r="BL124" s="20">
        <f>430+10</f>
        <v>440</v>
      </c>
      <c r="BM124" s="19">
        <f t="shared" si="587"/>
        <v>15268767.359999999</v>
      </c>
      <c r="BN124" s="20">
        <v>52</v>
      </c>
      <c r="BO124" s="19">
        <f t="shared" si="588"/>
        <v>1640446.0799999998</v>
      </c>
      <c r="BP124" s="20">
        <v>47</v>
      </c>
      <c r="BQ124" s="19">
        <f t="shared" si="589"/>
        <v>1853388.5999999999</v>
      </c>
      <c r="BR124" s="20">
        <v>475</v>
      </c>
      <c r="BS124" s="19">
        <f t="shared" si="590"/>
        <v>13486359.6</v>
      </c>
      <c r="BT124" s="20">
        <v>184</v>
      </c>
      <c r="BU124" s="19">
        <f t="shared" si="591"/>
        <v>7255819.1999999993</v>
      </c>
      <c r="BV124" s="20">
        <v>273</v>
      </c>
      <c r="BW124" s="19">
        <f t="shared" si="592"/>
        <v>8612341.9199999999</v>
      </c>
      <c r="BX124" s="20">
        <v>189</v>
      </c>
      <c r="BY124" s="22">
        <f t="shared" si="593"/>
        <v>5962390.5599999996</v>
      </c>
      <c r="BZ124" s="20">
        <v>0</v>
      </c>
      <c r="CA124" s="19">
        <f t="shared" si="594"/>
        <v>0</v>
      </c>
      <c r="CB124" s="20">
        <v>0</v>
      </c>
      <c r="CC124" s="19">
        <f t="shared" si="595"/>
        <v>0</v>
      </c>
      <c r="CD124" s="20">
        <v>0</v>
      </c>
      <c r="CE124" s="21">
        <f t="shared" si="596"/>
        <v>0</v>
      </c>
      <c r="CF124" s="20"/>
      <c r="CG124" s="20">
        <f t="shared" si="597"/>
        <v>0</v>
      </c>
      <c r="CH124" s="20"/>
      <c r="CI124" s="19">
        <f t="shared" si="598"/>
        <v>0</v>
      </c>
      <c r="CJ124" s="20">
        <v>42</v>
      </c>
      <c r="CK124" s="19">
        <f t="shared" si="599"/>
        <v>772902.47999999986</v>
      </c>
      <c r="CL124" s="20">
        <v>153</v>
      </c>
      <c r="CM124" s="19">
        <f t="shared" si="600"/>
        <v>2815573.3199999994</v>
      </c>
      <c r="CN124" s="20">
        <v>923</v>
      </c>
      <c r="CO124" s="19">
        <f t="shared" si="601"/>
        <v>16985452.119999997</v>
      </c>
      <c r="CP124" s="20">
        <v>56</v>
      </c>
      <c r="CQ124" s="19">
        <f t="shared" si="602"/>
        <v>1663580.5759999999</v>
      </c>
      <c r="CR124" s="20">
        <v>192</v>
      </c>
      <c r="CS124" s="19">
        <f t="shared" si="603"/>
        <v>5703704.8319999985</v>
      </c>
      <c r="CT124" s="20">
        <v>136</v>
      </c>
      <c r="CU124" s="19">
        <f t="shared" si="604"/>
        <v>4290397.4399999995</v>
      </c>
      <c r="CV124" s="24"/>
      <c r="CW124" s="19">
        <f t="shared" si="605"/>
        <v>0</v>
      </c>
      <c r="CX124" s="20"/>
      <c r="CY124" s="19">
        <f t="shared" si="606"/>
        <v>0</v>
      </c>
      <c r="CZ124" s="20"/>
      <c r="DA124" s="19">
        <f t="shared" si="607"/>
        <v>0</v>
      </c>
      <c r="DB124" s="20">
        <v>115</v>
      </c>
      <c r="DC124" s="19">
        <f t="shared" si="608"/>
        <v>3627909.6</v>
      </c>
      <c r="DD124" s="20">
        <v>12</v>
      </c>
      <c r="DE124" s="19">
        <f t="shared" si="609"/>
        <v>454277.37599999999</v>
      </c>
      <c r="DF124" s="20">
        <v>220</v>
      </c>
      <c r="DG124" s="19">
        <f t="shared" si="610"/>
        <v>7842594.1439999985</v>
      </c>
      <c r="DH124" s="20">
        <v>25</v>
      </c>
      <c r="DI124" s="19">
        <f t="shared" si="611"/>
        <v>1256248.2</v>
      </c>
      <c r="DJ124" s="20">
        <v>64</v>
      </c>
      <c r="DK124" s="19">
        <f t="shared" si="612"/>
        <v>3706326.5279999999</v>
      </c>
      <c r="DL124" s="19">
        <f t="shared" si="561"/>
        <v>5302</v>
      </c>
      <c r="DM124" s="19">
        <f t="shared" si="561"/>
        <v>154172450.05999997</v>
      </c>
    </row>
    <row r="125" spans="1:117" ht="15.75" customHeight="1" x14ac:dyDescent="0.25">
      <c r="A125" s="124">
        <v>16</v>
      </c>
      <c r="B125" s="126"/>
      <c r="C125" s="67" t="s">
        <v>244</v>
      </c>
      <c r="D125" s="62">
        <v>22900</v>
      </c>
      <c r="E125" s="65">
        <v>1.2</v>
      </c>
      <c r="F125" s="164"/>
      <c r="G125" s="63">
        <v>1</v>
      </c>
      <c r="H125" s="62">
        <v>1.4</v>
      </c>
      <c r="I125" s="62">
        <v>1.68</v>
      </c>
      <c r="J125" s="62">
        <v>2.23</v>
      </c>
      <c r="K125" s="64">
        <v>2.57</v>
      </c>
      <c r="L125" s="12">
        <f>SUM(L126:L137)</f>
        <v>160</v>
      </c>
      <c r="M125" s="12">
        <f t="shared" ref="M125:BX125" si="613">SUM(M126:M137)</f>
        <v>6669570.0399999991</v>
      </c>
      <c r="N125" s="61">
        <f t="shared" si="613"/>
        <v>2143</v>
      </c>
      <c r="O125" s="61">
        <f t="shared" si="613"/>
        <v>129309361.3</v>
      </c>
      <c r="P125" s="12">
        <f t="shared" si="613"/>
        <v>243</v>
      </c>
      <c r="Q125" s="12">
        <f t="shared" si="613"/>
        <v>8156929.6200000001</v>
      </c>
      <c r="R125" s="61">
        <f t="shared" si="613"/>
        <v>1</v>
      </c>
      <c r="S125" s="61">
        <f t="shared" si="613"/>
        <v>186589.19999999998</v>
      </c>
      <c r="T125" s="12">
        <f t="shared" si="613"/>
        <v>0</v>
      </c>
      <c r="U125" s="12">
        <f t="shared" si="613"/>
        <v>0</v>
      </c>
      <c r="V125" s="12">
        <f t="shared" si="613"/>
        <v>0</v>
      </c>
      <c r="W125" s="12">
        <f t="shared" si="613"/>
        <v>0</v>
      </c>
      <c r="X125" s="12">
        <f t="shared" si="613"/>
        <v>0</v>
      </c>
      <c r="Y125" s="12">
        <f t="shared" si="613"/>
        <v>0</v>
      </c>
      <c r="Z125" s="12">
        <f t="shared" si="613"/>
        <v>0</v>
      </c>
      <c r="AA125" s="12">
        <f t="shared" si="613"/>
        <v>0</v>
      </c>
      <c r="AB125" s="12">
        <f t="shared" si="613"/>
        <v>200</v>
      </c>
      <c r="AC125" s="12">
        <f t="shared" si="613"/>
        <v>4360160</v>
      </c>
      <c r="AD125" s="12">
        <f t="shared" si="613"/>
        <v>0</v>
      </c>
      <c r="AE125" s="12">
        <f t="shared" si="613"/>
        <v>0</v>
      </c>
      <c r="AF125" s="12">
        <f t="shared" si="613"/>
        <v>6</v>
      </c>
      <c r="AG125" s="12">
        <f t="shared" si="613"/>
        <v>296234.39999999997</v>
      </c>
      <c r="AH125" s="12">
        <f t="shared" si="613"/>
        <v>50</v>
      </c>
      <c r="AI125" s="12">
        <f t="shared" si="613"/>
        <v>1090040</v>
      </c>
      <c r="AJ125" s="12">
        <f t="shared" si="613"/>
        <v>0</v>
      </c>
      <c r="AK125" s="12">
        <f t="shared" si="613"/>
        <v>0</v>
      </c>
      <c r="AL125" s="12">
        <f t="shared" si="613"/>
        <v>49</v>
      </c>
      <c r="AM125" s="12">
        <f t="shared" si="613"/>
        <v>1297198.8959999999</v>
      </c>
      <c r="AN125" s="61">
        <v>0</v>
      </c>
      <c r="AO125" s="61">
        <f t="shared" si="613"/>
        <v>0</v>
      </c>
      <c r="AP125" s="61">
        <f t="shared" si="613"/>
        <v>15</v>
      </c>
      <c r="AQ125" s="61">
        <f t="shared" si="613"/>
        <v>316752.8</v>
      </c>
      <c r="AR125" s="61">
        <f t="shared" si="613"/>
        <v>0</v>
      </c>
      <c r="AS125" s="61">
        <f t="shared" si="613"/>
        <v>0</v>
      </c>
      <c r="AT125" s="12">
        <f t="shared" si="613"/>
        <v>0</v>
      </c>
      <c r="AU125" s="12">
        <f t="shared" si="613"/>
        <v>0</v>
      </c>
      <c r="AV125" s="12">
        <f t="shared" si="613"/>
        <v>0</v>
      </c>
      <c r="AW125" s="12">
        <f t="shared" si="613"/>
        <v>0</v>
      </c>
      <c r="AX125" s="12">
        <f t="shared" si="613"/>
        <v>0</v>
      </c>
      <c r="AY125" s="12">
        <f t="shared" si="613"/>
        <v>0</v>
      </c>
      <c r="AZ125" s="12">
        <f t="shared" si="613"/>
        <v>117</v>
      </c>
      <c r="BA125" s="12">
        <f t="shared" si="613"/>
        <v>2096499.58</v>
      </c>
      <c r="BB125" s="12">
        <f t="shared" si="613"/>
        <v>85</v>
      </c>
      <c r="BC125" s="12">
        <f t="shared" si="613"/>
        <v>1811870.9000000001</v>
      </c>
      <c r="BD125" s="12">
        <f t="shared" si="613"/>
        <v>32</v>
      </c>
      <c r="BE125" s="12">
        <f t="shared" si="613"/>
        <v>1361524.0799999998</v>
      </c>
      <c r="BF125" s="61">
        <v>909</v>
      </c>
      <c r="BG125" s="61">
        <f t="shared" si="613"/>
        <v>52009296.527999997</v>
      </c>
      <c r="BH125" s="61">
        <f t="shared" si="613"/>
        <v>21</v>
      </c>
      <c r="BI125" s="61">
        <f t="shared" si="613"/>
        <v>600971.11199999996</v>
      </c>
      <c r="BJ125" s="12">
        <f t="shared" si="613"/>
        <v>0</v>
      </c>
      <c r="BK125" s="12">
        <f t="shared" si="613"/>
        <v>0</v>
      </c>
      <c r="BL125" s="61">
        <f t="shared" si="613"/>
        <v>355</v>
      </c>
      <c r="BM125" s="61">
        <f t="shared" si="613"/>
        <v>9849139.7759999987</v>
      </c>
      <c r="BN125" s="12">
        <f t="shared" si="613"/>
        <v>97</v>
      </c>
      <c r="BO125" s="12">
        <f t="shared" si="613"/>
        <v>2394882</v>
      </c>
      <c r="BP125" s="12">
        <f t="shared" si="613"/>
        <v>131</v>
      </c>
      <c r="BQ125" s="12">
        <f t="shared" si="613"/>
        <v>3603191.34</v>
      </c>
      <c r="BR125" s="12">
        <f t="shared" si="613"/>
        <v>421</v>
      </c>
      <c r="BS125" s="12">
        <f t="shared" si="613"/>
        <v>10973330.088</v>
      </c>
      <c r="BT125" s="12">
        <f t="shared" si="613"/>
        <v>176</v>
      </c>
      <c r="BU125" s="12">
        <f t="shared" si="613"/>
        <v>5911415.1600000001</v>
      </c>
      <c r="BV125" s="12">
        <f t="shared" si="613"/>
        <v>150</v>
      </c>
      <c r="BW125" s="12">
        <f t="shared" si="613"/>
        <v>4352337.3600000003</v>
      </c>
      <c r="BX125" s="12">
        <f t="shared" si="613"/>
        <v>157</v>
      </c>
      <c r="BY125" s="12">
        <f t="shared" ref="BY125:DM125" si="614">SUM(BY126:BY137)</f>
        <v>4054948.8</v>
      </c>
      <c r="BZ125" s="12">
        <f t="shared" si="614"/>
        <v>0</v>
      </c>
      <c r="CA125" s="12">
        <f t="shared" si="614"/>
        <v>0</v>
      </c>
      <c r="CB125" s="12">
        <f t="shared" si="614"/>
        <v>0</v>
      </c>
      <c r="CC125" s="12">
        <f t="shared" si="614"/>
        <v>0</v>
      </c>
      <c r="CD125" s="12">
        <f t="shared" si="614"/>
        <v>0</v>
      </c>
      <c r="CE125" s="163">
        <f t="shared" si="614"/>
        <v>0</v>
      </c>
      <c r="CF125" s="61">
        <f t="shared" si="614"/>
        <v>0</v>
      </c>
      <c r="CG125" s="61">
        <f t="shared" si="614"/>
        <v>0</v>
      </c>
      <c r="CH125" s="28">
        <f t="shared" si="614"/>
        <v>0</v>
      </c>
      <c r="CI125" s="28">
        <f t="shared" si="614"/>
        <v>0</v>
      </c>
      <c r="CJ125" s="28">
        <f t="shared" si="614"/>
        <v>61</v>
      </c>
      <c r="CK125" s="28">
        <f t="shared" si="614"/>
        <v>1329848.8</v>
      </c>
      <c r="CL125" s="28">
        <f t="shared" si="614"/>
        <v>96</v>
      </c>
      <c r="CM125" s="28">
        <f t="shared" si="614"/>
        <v>2092876.7999999998</v>
      </c>
      <c r="CN125" s="28">
        <f t="shared" si="614"/>
        <v>60</v>
      </c>
      <c r="CO125" s="28">
        <f t="shared" si="614"/>
        <v>1308048</v>
      </c>
      <c r="CP125" s="28">
        <f t="shared" si="614"/>
        <v>56</v>
      </c>
      <c r="CQ125" s="28">
        <f t="shared" si="614"/>
        <v>1031302.874</v>
      </c>
      <c r="CR125" s="28">
        <f t="shared" si="614"/>
        <v>141</v>
      </c>
      <c r="CS125" s="28">
        <f t="shared" si="614"/>
        <v>2940264.2780000004</v>
      </c>
      <c r="CT125" s="28">
        <f t="shared" si="614"/>
        <v>187</v>
      </c>
      <c r="CU125" s="28">
        <f t="shared" si="614"/>
        <v>4926724.3199999994</v>
      </c>
      <c r="CV125" s="28">
        <f t="shared" si="614"/>
        <v>25</v>
      </c>
      <c r="CW125" s="28">
        <f t="shared" si="614"/>
        <v>654024</v>
      </c>
      <c r="CX125" s="28">
        <f t="shared" si="614"/>
        <v>0</v>
      </c>
      <c r="CY125" s="28">
        <f t="shared" si="614"/>
        <v>0</v>
      </c>
      <c r="CZ125" s="28">
        <f t="shared" si="614"/>
        <v>0</v>
      </c>
      <c r="DA125" s="28">
        <f t="shared" si="614"/>
        <v>0</v>
      </c>
      <c r="DB125" s="28">
        <f t="shared" si="614"/>
        <v>84</v>
      </c>
      <c r="DC125" s="28">
        <f t="shared" si="614"/>
        <v>2069024.16</v>
      </c>
      <c r="DD125" s="28">
        <f t="shared" si="614"/>
        <v>22</v>
      </c>
      <c r="DE125" s="28">
        <f t="shared" si="614"/>
        <v>552457.92000000004</v>
      </c>
      <c r="DF125" s="28">
        <f t="shared" si="614"/>
        <v>220</v>
      </c>
      <c r="DG125" s="28">
        <f t="shared" si="614"/>
        <v>5966984.116799999</v>
      </c>
      <c r="DH125" s="28">
        <v>44</v>
      </c>
      <c r="DI125" s="28">
        <f t="shared" si="614"/>
        <v>1333870.04</v>
      </c>
      <c r="DJ125" s="28">
        <f t="shared" si="614"/>
        <v>68</v>
      </c>
      <c r="DK125" s="28">
        <f t="shared" si="614"/>
        <v>2552572.3159999996</v>
      </c>
      <c r="DL125" s="28">
        <f t="shared" si="614"/>
        <v>6582</v>
      </c>
      <c r="DM125" s="28">
        <f t="shared" si="614"/>
        <v>277460240.60479999</v>
      </c>
    </row>
    <row r="126" spans="1:117" ht="33.75" customHeight="1" x14ac:dyDescent="0.25">
      <c r="A126" s="123"/>
      <c r="B126" s="81">
        <v>95</v>
      </c>
      <c r="C126" s="13" t="s">
        <v>245</v>
      </c>
      <c r="D126" s="14">
        <v>22900</v>
      </c>
      <c r="E126" s="23">
        <v>0.98</v>
      </c>
      <c r="F126" s="23"/>
      <c r="G126" s="16">
        <v>1</v>
      </c>
      <c r="H126" s="14">
        <v>1.4</v>
      </c>
      <c r="I126" s="14">
        <v>1.68</v>
      </c>
      <c r="J126" s="14">
        <v>2.23</v>
      </c>
      <c r="K126" s="17">
        <v>2.57</v>
      </c>
      <c r="L126" s="20"/>
      <c r="M126" s="19">
        <f t="shared" si="294"/>
        <v>0</v>
      </c>
      <c r="N126" s="20">
        <v>7</v>
      </c>
      <c r="O126" s="20">
        <f>(N126*$D126*$E126*$G126*$H126*$O$14)</f>
        <v>241924.75999999998</v>
      </c>
      <c r="P126" s="20">
        <v>170</v>
      </c>
      <c r="Q126" s="19">
        <f>(P126*$D126*$E126*$G126*$H126*$Q$14)</f>
        <v>5875315.6000000006</v>
      </c>
      <c r="R126" s="20"/>
      <c r="S126" s="19">
        <f t="shared" ref="S126:S127" si="615">(R126/12*7*$D126*$E126*$G126*$H126*$S$14)+(R126/12*5*$D126*$E126*$G126*$H126*$S$15)</f>
        <v>0</v>
      </c>
      <c r="T126" s="20">
        <v>0</v>
      </c>
      <c r="U126" s="19">
        <f>(T126*$D126*$E126*$G126*$H126*$U$14)</f>
        <v>0</v>
      </c>
      <c r="V126" s="20">
        <v>0</v>
      </c>
      <c r="W126" s="19">
        <f>(V126*$D126*$E126*$G126*$H126*$W$14)</f>
        <v>0</v>
      </c>
      <c r="X126" s="20"/>
      <c r="Y126" s="19">
        <f>(X126*$D126*$E126*$G126*$H126*$Y$14)</f>
        <v>0</v>
      </c>
      <c r="Z126" s="20">
        <v>0</v>
      </c>
      <c r="AA126" s="19">
        <f>(Z126*$D126*$E126*$G126*$H126*$AA$14)</f>
        <v>0</v>
      </c>
      <c r="AB126" s="20"/>
      <c r="AC126" s="19">
        <f>(AB126*$D126*$E126*$G126*$H126*$AC$14)</f>
        <v>0</v>
      </c>
      <c r="AD126" s="20">
        <v>0</v>
      </c>
      <c r="AE126" s="19">
        <f>(AD126*$D126*$E126*$G126*$H126*$AE$14)</f>
        <v>0</v>
      </c>
      <c r="AF126" s="77"/>
      <c r="AG126" s="19">
        <f>(AF126*$D126*$E126*$G126*$H126*$AG$14)</f>
        <v>0</v>
      </c>
      <c r="AH126" s="20"/>
      <c r="AI126" s="19">
        <f>(AH126*$D126*$E126*$G126*$H126*$AI$14)</f>
        <v>0</v>
      </c>
      <c r="AJ126" s="24"/>
      <c r="AK126" s="19">
        <f>(AJ126*$D126*$E126*$G126*$I126*$AK$14)</f>
        <v>0</v>
      </c>
      <c r="AL126" s="20">
        <v>1</v>
      </c>
      <c r="AM126" s="19">
        <f>(AL126*$D126*$E126*$G126*$I126*$AM$14)</f>
        <v>41472.815999999999</v>
      </c>
      <c r="AN126" s="20"/>
      <c r="AO126" s="19">
        <f>(AN126*$D126*$E126*$G126*$H126*$AO$14)</f>
        <v>0</v>
      </c>
      <c r="AP126" s="20">
        <v>0</v>
      </c>
      <c r="AQ126" s="20">
        <f>(AP126*$D126*$E126*$G126*$H126*$AQ$14)</f>
        <v>0</v>
      </c>
      <c r="AR126" s="20">
        <v>0</v>
      </c>
      <c r="AS126" s="20">
        <f>(AR126*$D126*$E126*$G126*$H126*$AS$14)</f>
        <v>0</v>
      </c>
      <c r="AT126" s="20">
        <v>0</v>
      </c>
      <c r="AU126" s="19">
        <f>(AT126*$D126*$E126*$G126*$H126*$AU$14)</f>
        <v>0</v>
      </c>
      <c r="AV126" s="20">
        <v>0</v>
      </c>
      <c r="AW126" s="19">
        <f>(AV126*$D126*$E126*$G126*$H126*$AW$14)</f>
        <v>0</v>
      </c>
      <c r="AX126" s="20">
        <v>0</v>
      </c>
      <c r="AY126" s="19">
        <f>(AX126*$D126*$E126*$G126*$H126*$AY$14)</f>
        <v>0</v>
      </c>
      <c r="AZ126" s="20"/>
      <c r="BA126" s="19">
        <f>(AZ126*$D126*$E126*$G126*$H126*$BA$14)</f>
        <v>0</v>
      </c>
      <c r="BB126" s="20"/>
      <c r="BC126" s="19">
        <f>(BB126*$D126*$E126*$G126*$H126*$BC$14)</f>
        <v>0</v>
      </c>
      <c r="BD126" s="20">
        <v>1</v>
      </c>
      <c r="BE126" s="19">
        <f>(BD126*$D126*$E126*$G126*$I126*$BE$14)</f>
        <v>37702.559999999998</v>
      </c>
      <c r="BF126" s="20"/>
      <c r="BG126" s="19">
        <f>(BF126*$D126*$E126*$G126*$I126*$BG$14)</f>
        <v>0</v>
      </c>
      <c r="BH126" s="20">
        <v>3</v>
      </c>
      <c r="BI126" s="19">
        <f>(BH126*$D126*$E126*$G126*$I126*$BI$14)</f>
        <v>130073.83199999998</v>
      </c>
      <c r="BJ126" s="20">
        <v>0</v>
      </c>
      <c r="BK126" s="19">
        <f>(BJ126*$D126*$E126*$G126*$I126*$BK$14)</f>
        <v>0</v>
      </c>
      <c r="BL126" s="20">
        <v>1</v>
      </c>
      <c r="BM126" s="19">
        <f>(BL126*$D126*$E126*$G126*$I126*$BM$14)</f>
        <v>41472.815999999999</v>
      </c>
      <c r="BN126" s="20"/>
      <c r="BO126" s="19">
        <f>(BN126*$D126*$E126*$G126*$I126*$BO$14)</f>
        <v>0</v>
      </c>
      <c r="BP126" s="20">
        <v>1</v>
      </c>
      <c r="BQ126" s="19">
        <f>(BP126*$D126*$E126*$G126*$I126*$BQ$14)</f>
        <v>47128.2</v>
      </c>
      <c r="BR126" s="20"/>
      <c r="BS126" s="19">
        <f>(BR126*$D126*$E126*$G126*$I126*$BS$14)</f>
        <v>0</v>
      </c>
      <c r="BT126" s="20">
        <v>3</v>
      </c>
      <c r="BU126" s="19">
        <f>(BT126*$D126*$E126*$G126*$I126*$BU$14)</f>
        <v>141384.59999999998</v>
      </c>
      <c r="BV126" s="20"/>
      <c r="BW126" s="19">
        <f>(BV126*$D126*$E126*$G126*$I126*$BW$14)</f>
        <v>0</v>
      </c>
      <c r="BX126" s="20">
        <v>5</v>
      </c>
      <c r="BY126" s="22">
        <f>(BX126*$D126*$E126*$G126*$I126*$BY$14)</f>
        <v>188512.8</v>
      </c>
      <c r="BZ126" s="20">
        <v>0</v>
      </c>
      <c r="CA126" s="19">
        <f>(BZ126*$D126*$E126*$G126*$H126*$CA$14)</f>
        <v>0</v>
      </c>
      <c r="CB126" s="20"/>
      <c r="CC126" s="19">
        <f>(CB126*$D126*$E126*$G126*$H126*$CC$14)</f>
        <v>0</v>
      </c>
      <c r="CD126" s="20">
        <v>0</v>
      </c>
      <c r="CE126" s="21">
        <f>(CD126*$D126*$E126*$G126*$H126*$CE$14)</f>
        <v>0</v>
      </c>
      <c r="CF126" s="20"/>
      <c r="CG126" s="20">
        <f>(CF126*$D126*$E126*$G126*$H126*$CG$14)</f>
        <v>0</v>
      </c>
      <c r="CH126" s="20"/>
      <c r="CI126" s="19">
        <f>(CH126*$D126*$E126*$G126*$I126*$CI$14)</f>
        <v>0</v>
      </c>
      <c r="CJ126" s="20">
        <v>0</v>
      </c>
      <c r="CK126" s="19">
        <f>(CJ126*$D126*$E126*$G126*$H126*$CK$14)</f>
        <v>0</v>
      </c>
      <c r="CL126" s="20"/>
      <c r="CM126" s="19">
        <f>(CL126*$D126*$E126*$G126*$H126*$CM$14)</f>
        <v>0</v>
      </c>
      <c r="CN126" s="20"/>
      <c r="CO126" s="19">
        <f>(CN126*$D126*$E126*$G126*$H126*$CO$14)</f>
        <v>0</v>
      </c>
      <c r="CP126" s="20"/>
      <c r="CQ126" s="19">
        <f>(CP126*$D126*$E126*$G126*$H126*$CQ$14)</f>
        <v>0</v>
      </c>
      <c r="CR126" s="20">
        <v>1</v>
      </c>
      <c r="CS126" s="19">
        <f>(CR126*$D126*$E126*$G126*$H126*$CS$14)</f>
        <v>35503.243999999999</v>
      </c>
      <c r="CT126" s="20">
        <v>3</v>
      </c>
      <c r="CU126" s="19">
        <f>(CT126*$D126*$E126*$G126*$I126*$CU$14)</f>
        <v>113107.68</v>
      </c>
      <c r="CV126" s="24"/>
      <c r="CW126" s="19">
        <f>(CV126*$D126*$E126*$G126*$I126*$CW$14)</f>
        <v>0</v>
      </c>
      <c r="CX126" s="20"/>
      <c r="CY126" s="19">
        <f>(CX126*$D126*$E126*$G126*$H126*$CY$14)</f>
        <v>0</v>
      </c>
      <c r="CZ126" s="20">
        <v>0</v>
      </c>
      <c r="DA126" s="19">
        <f>(CZ126*$D126*$E126*$G126*$I126*$DA$14)</f>
        <v>0</v>
      </c>
      <c r="DB126" s="20">
        <v>1</v>
      </c>
      <c r="DC126" s="19">
        <f>(DB126*$D126*$E126*$G126*$I126*$DC$14)</f>
        <v>37702.559999999998</v>
      </c>
      <c r="DD126" s="20"/>
      <c r="DE126" s="19">
        <f>(DD126*$D126*$E126*$G126*$I126*$DE$14)</f>
        <v>0</v>
      </c>
      <c r="DF126" s="20">
        <v>3</v>
      </c>
      <c r="DG126" s="19">
        <f>(DF126*$D126*$E126*$G126*$I126*$DG$14)</f>
        <v>127811.67839999998</v>
      </c>
      <c r="DH126" s="20"/>
      <c r="DI126" s="19">
        <f>(DH126*$D126*$E126*$G126*$J126*$DI$14)</f>
        <v>0</v>
      </c>
      <c r="DJ126" s="20"/>
      <c r="DK126" s="19">
        <f>(DJ126*$D126*$E126*$G126*$K126*$DK$14)</f>
        <v>0</v>
      </c>
      <c r="DL126" s="19">
        <f t="shared" ref="DL126:DM137" si="616">SUM(L126,N126,P126,R126,T126,V126,X126,Z126,AB126,AD126,AF126,AH126,AJ126,AN126,AP126,CD126,AR126,AT126,AV126,AX126,AZ126,CH126,BB126,BD126,BF126,BJ126,AL126,BL126,BN126,BP126,BR126,BT126,BV126,BX126,BZ126,CB126,CF126,CJ126,CL126,CN126,CP126,CR126,CT126,CV126,BH126,CX126,CZ126,DB126,DD126,DF126,DH126,DJ126)</f>
        <v>200</v>
      </c>
      <c r="DM126" s="19">
        <f t="shared" si="616"/>
        <v>7059113.1463999981</v>
      </c>
    </row>
    <row r="127" spans="1:117" ht="33.75" customHeight="1" x14ac:dyDescent="0.25">
      <c r="A127" s="123"/>
      <c r="B127" s="81">
        <v>96</v>
      </c>
      <c r="C127" s="13" t="s">
        <v>246</v>
      </c>
      <c r="D127" s="14">
        <v>22900</v>
      </c>
      <c r="E127" s="23">
        <v>1.49</v>
      </c>
      <c r="F127" s="23"/>
      <c r="G127" s="16">
        <v>1</v>
      </c>
      <c r="H127" s="14">
        <v>1.4</v>
      </c>
      <c r="I127" s="14">
        <v>1.68</v>
      </c>
      <c r="J127" s="14">
        <v>2.23</v>
      </c>
      <c r="K127" s="17">
        <v>2.57</v>
      </c>
      <c r="L127" s="20"/>
      <c r="M127" s="19">
        <f t="shared" si="294"/>
        <v>0</v>
      </c>
      <c r="N127" s="20">
        <v>7</v>
      </c>
      <c r="O127" s="20">
        <f>(N127*$D127*$E127*$G127*$H127*$O$14)</f>
        <v>367824.38</v>
      </c>
      <c r="P127" s="20"/>
      <c r="Q127" s="19">
        <f>(P127*$D127*$E127*$G127*$H127*$Q$14)</f>
        <v>0</v>
      </c>
      <c r="R127" s="20"/>
      <c r="S127" s="19">
        <f t="shared" si="615"/>
        <v>0</v>
      </c>
      <c r="T127" s="20"/>
      <c r="U127" s="19">
        <f>(T127*$D127*$E127*$G127*$H127*$U$14)</f>
        <v>0</v>
      </c>
      <c r="V127" s="20"/>
      <c r="W127" s="19">
        <f>(V127*$D127*$E127*$G127*$H127*$W$14)</f>
        <v>0</v>
      </c>
      <c r="X127" s="20"/>
      <c r="Y127" s="19">
        <f>(X127*$D127*$E127*$G127*$H127*$Y$14)</f>
        <v>0</v>
      </c>
      <c r="Z127" s="20"/>
      <c r="AA127" s="19">
        <f>(Z127*$D127*$E127*$G127*$H127*$AA$14)</f>
        <v>0</v>
      </c>
      <c r="AB127" s="20"/>
      <c r="AC127" s="19">
        <f>(AB127*$D127*$E127*$G127*$H127*$AC$14)</f>
        <v>0</v>
      </c>
      <c r="AD127" s="20"/>
      <c r="AE127" s="19">
        <f>(AD127*$D127*$E127*$G127*$H127*$AE$14)</f>
        <v>0</v>
      </c>
      <c r="AF127" s="77"/>
      <c r="AG127" s="19">
        <f>(AF127*$D127*$E127*$G127*$H127*$AG$14)</f>
        <v>0</v>
      </c>
      <c r="AH127" s="20"/>
      <c r="AI127" s="19">
        <f>(AH127*$D127*$E127*$G127*$H127*$AI$14)</f>
        <v>0</v>
      </c>
      <c r="AJ127" s="24">
        <v>0</v>
      </c>
      <c r="AK127" s="19">
        <f>(AJ127*$D127*$E127*$G127*$I127*$AK$14)</f>
        <v>0</v>
      </c>
      <c r="AL127" s="20"/>
      <c r="AM127" s="19">
        <f>(AL127*$D127*$E127*$G127*$I127*$AM$14)</f>
        <v>0</v>
      </c>
      <c r="AN127" s="20"/>
      <c r="AO127" s="19">
        <f>(AN127*$D127*$E127*$G127*$H127*$AO$14)</f>
        <v>0</v>
      </c>
      <c r="AP127" s="20"/>
      <c r="AQ127" s="20">
        <f>(AP127*$D127*$E127*$G127*$H127*$AQ$14)</f>
        <v>0</v>
      </c>
      <c r="AR127" s="20"/>
      <c r="AS127" s="20">
        <f>(AR127*$D127*$E127*$G127*$H127*$AS$14)</f>
        <v>0</v>
      </c>
      <c r="AT127" s="20"/>
      <c r="AU127" s="19">
        <f>(AT127*$D127*$E127*$G127*$H127*$AU$14)</f>
        <v>0</v>
      </c>
      <c r="AV127" s="20"/>
      <c r="AW127" s="19">
        <f>(AV127*$D127*$E127*$G127*$H127*$AW$14)</f>
        <v>0</v>
      </c>
      <c r="AX127" s="20"/>
      <c r="AY127" s="19">
        <f>(AX127*$D127*$E127*$G127*$H127*$AY$14)</f>
        <v>0</v>
      </c>
      <c r="AZ127" s="20"/>
      <c r="BA127" s="19">
        <f>(AZ127*$D127*$E127*$G127*$H127*$BA$14)</f>
        <v>0</v>
      </c>
      <c r="BB127" s="20"/>
      <c r="BC127" s="19">
        <f>(BB127*$D127*$E127*$G127*$H127*$BC$14)</f>
        <v>0</v>
      </c>
      <c r="BD127" s="20"/>
      <c r="BE127" s="19">
        <f>(BD127*$D127*$E127*$G127*$I127*$BE$14)</f>
        <v>0</v>
      </c>
      <c r="BF127" s="20">
        <v>5</v>
      </c>
      <c r="BG127" s="19">
        <f>(BF127*$D127*$E127*$G127*$I127*$BG$14)</f>
        <v>286616.39999999997</v>
      </c>
      <c r="BH127" s="20"/>
      <c r="BI127" s="19">
        <f>(BH127*$D127*$E127*$G127*$I127*$BI$14)</f>
        <v>0</v>
      </c>
      <c r="BJ127" s="20"/>
      <c r="BK127" s="19">
        <f>(BJ127*$D127*$E127*$G127*$I127*$BK$14)</f>
        <v>0</v>
      </c>
      <c r="BL127" s="20">
        <v>1</v>
      </c>
      <c r="BM127" s="19">
        <f>(BL127*$D127*$E127*$G127*$I127*$BM$14)</f>
        <v>63055.608</v>
      </c>
      <c r="BN127" s="20">
        <v>1</v>
      </c>
      <c r="BO127" s="19">
        <f>(BN127*$D127*$E127*$G127*$I127*$BO$14)</f>
        <v>57323.28</v>
      </c>
      <c r="BP127" s="20"/>
      <c r="BQ127" s="19">
        <f>(BP127*$D127*$E127*$G127*$I127*$BQ$14)</f>
        <v>0</v>
      </c>
      <c r="BR127" s="20"/>
      <c r="BS127" s="19">
        <f>(BR127*$D127*$E127*$G127*$I127*$BS$14)</f>
        <v>0</v>
      </c>
      <c r="BT127" s="20">
        <v>1</v>
      </c>
      <c r="BU127" s="19">
        <f>(BT127*$D127*$E127*$G127*$I127*$BU$14)</f>
        <v>71654.100000000006</v>
      </c>
      <c r="BV127" s="20">
        <v>1</v>
      </c>
      <c r="BW127" s="19">
        <f>(BV127*$D127*$E127*$G127*$I127*$BW$14)</f>
        <v>57323.28</v>
      </c>
      <c r="BX127" s="20"/>
      <c r="BY127" s="22">
        <f>(BX127*$D127*$E127*$G127*$I127*$BY$14)</f>
        <v>0</v>
      </c>
      <c r="BZ127" s="20"/>
      <c r="CA127" s="19">
        <f>(BZ127*$D127*$E127*$G127*$H127*$CA$14)</f>
        <v>0</v>
      </c>
      <c r="CB127" s="20"/>
      <c r="CC127" s="19">
        <f>(CB127*$D127*$E127*$G127*$H127*$CC$14)</f>
        <v>0</v>
      </c>
      <c r="CD127" s="20"/>
      <c r="CE127" s="21">
        <f>(CD127*$D127*$E127*$G127*$H127*$CE$14)</f>
        <v>0</v>
      </c>
      <c r="CF127" s="20"/>
      <c r="CG127" s="20">
        <f>(CF127*$D127*$E127*$G127*$H127*$CG$14)</f>
        <v>0</v>
      </c>
      <c r="CH127" s="20"/>
      <c r="CI127" s="19">
        <f>(CH127*$D127*$E127*$G127*$I127*$CI$14)</f>
        <v>0</v>
      </c>
      <c r="CJ127" s="20"/>
      <c r="CK127" s="19">
        <f>(CJ127*$D127*$E127*$G127*$H127*$CK$14)</f>
        <v>0</v>
      </c>
      <c r="CL127" s="20"/>
      <c r="CM127" s="19">
        <f>(CL127*$D127*$E127*$G127*$H127*$CM$14)</f>
        <v>0</v>
      </c>
      <c r="CN127" s="20"/>
      <c r="CO127" s="19">
        <f>(CN127*$D127*$E127*$G127*$H127*$CO$14)</f>
        <v>0</v>
      </c>
      <c r="CP127" s="20"/>
      <c r="CQ127" s="19">
        <f>(CP127*$D127*$E127*$G127*$H127*$CQ$14)</f>
        <v>0</v>
      </c>
      <c r="CR127" s="20"/>
      <c r="CS127" s="19">
        <f>(CR127*$D127*$E127*$G127*$H127*$CS$14)</f>
        <v>0</v>
      </c>
      <c r="CT127" s="20"/>
      <c r="CU127" s="19">
        <f>(CT127*$D127*$E127*$G127*$I127*$CU$14)</f>
        <v>0</v>
      </c>
      <c r="CV127" s="24">
        <v>0</v>
      </c>
      <c r="CW127" s="19">
        <f>(CV127*$D127*$E127*$G127*$I127*$CW$14)</f>
        <v>0</v>
      </c>
      <c r="CX127" s="20"/>
      <c r="CY127" s="19">
        <f>(CX127*$D127*$E127*$G127*$H127*$CY$14)</f>
        <v>0</v>
      </c>
      <c r="CZ127" s="20"/>
      <c r="DA127" s="19">
        <f>(CZ127*$D127*$E127*$G127*$I127*$DA$14)</f>
        <v>0</v>
      </c>
      <c r="DB127" s="20"/>
      <c r="DC127" s="19">
        <f>(DB127*$D127*$E127*$G127*$I127*$DC$14)</f>
        <v>0</v>
      </c>
      <c r="DD127" s="20"/>
      <c r="DE127" s="19">
        <f>(DD127*$D127*$E127*$G127*$I127*$DE$14)</f>
        <v>0</v>
      </c>
      <c r="DF127" s="20"/>
      <c r="DG127" s="19">
        <f>(DF127*$D127*$E127*$G127*$I127*$DG$14)</f>
        <v>0</v>
      </c>
      <c r="DH127" s="20"/>
      <c r="DI127" s="19">
        <f>(DH127*$D127*$E127*$G127*$J127*$DI$14)</f>
        <v>0</v>
      </c>
      <c r="DJ127" s="20"/>
      <c r="DK127" s="19">
        <f>(DJ127*$D127*$E127*$G127*$K127*$DK$14)</f>
        <v>0</v>
      </c>
      <c r="DL127" s="19">
        <f t="shared" si="616"/>
        <v>16</v>
      </c>
      <c r="DM127" s="19">
        <f t="shared" si="616"/>
        <v>903797.04800000007</v>
      </c>
    </row>
    <row r="128" spans="1:117" ht="38.25" customHeight="1" x14ac:dyDescent="0.25">
      <c r="A128" s="123"/>
      <c r="B128" s="81">
        <v>97</v>
      </c>
      <c r="C128" s="13" t="s">
        <v>247</v>
      </c>
      <c r="D128" s="14">
        <v>22900</v>
      </c>
      <c r="E128" s="23">
        <v>0.68</v>
      </c>
      <c r="F128" s="23"/>
      <c r="G128" s="16">
        <v>1</v>
      </c>
      <c r="H128" s="14">
        <v>1.4</v>
      </c>
      <c r="I128" s="14">
        <v>1.68</v>
      </c>
      <c r="J128" s="14">
        <v>2.23</v>
      </c>
      <c r="K128" s="17">
        <v>2.57</v>
      </c>
      <c r="L128" s="20">
        <v>82</v>
      </c>
      <c r="M128" s="19">
        <f>(L128*$D128*$E128*$G128*$H128)</f>
        <v>1787665.5999999999</v>
      </c>
      <c r="N128" s="20">
        <f>613-63</f>
        <v>550</v>
      </c>
      <c r="O128" s="20">
        <f>(N128*$D128*$E128*$G128*$H128)</f>
        <v>11990440</v>
      </c>
      <c r="P128" s="20">
        <v>35</v>
      </c>
      <c r="Q128" s="19">
        <f>(P128*$D128*$E128*$G128*$H128)</f>
        <v>763028</v>
      </c>
      <c r="R128" s="20"/>
      <c r="S128" s="19">
        <f>(R128*$D128*$E128*$G128*$H128)</f>
        <v>0</v>
      </c>
      <c r="T128" s="20">
        <v>0</v>
      </c>
      <c r="U128" s="19">
        <f>(T128*$D128*$E128*$G128*$H128)</f>
        <v>0</v>
      </c>
      <c r="V128" s="20">
        <v>0</v>
      </c>
      <c r="W128" s="19">
        <f>(V128*$D128*$E128*$G128*$H128)</f>
        <v>0</v>
      </c>
      <c r="X128" s="20"/>
      <c r="Y128" s="19">
        <f>(X128*$D128*$E128*$G128*$H128)</f>
        <v>0</v>
      </c>
      <c r="Z128" s="20">
        <v>0</v>
      </c>
      <c r="AA128" s="19">
        <f>(Z128*$D128*$E128*$G128*$H128)</f>
        <v>0</v>
      </c>
      <c r="AB128" s="20">
        <v>200</v>
      </c>
      <c r="AC128" s="19">
        <f>(AB128*$D128*$E128*$G128*$H128)</f>
        <v>4360160</v>
      </c>
      <c r="AD128" s="20">
        <v>0</v>
      </c>
      <c r="AE128" s="19">
        <f>(AD128*$D128*$E128*$G128*$H128)</f>
        <v>0</v>
      </c>
      <c r="AF128" s="77"/>
      <c r="AG128" s="19">
        <f>(AF128*$D128*$E128*$G128*$H128)</f>
        <v>0</v>
      </c>
      <c r="AH128" s="20">
        <v>50</v>
      </c>
      <c r="AI128" s="19">
        <f>(AH128*$D128*$E128*$G128*$H128)</f>
        <v>1090040</v>
      </c>
      <c r="AJ128" s="24"/>
      <c r="AK128" s="19">
        <f>(AJ128*$D128*$E128*$G128*$I128)</f>
        <v>0</v>
      </c>
      <c r="AL128" s="20">
        <v>48</v>
      </c>
      <c r="AM128" s="19">
        <f>(AL128*$D128*$E128*$G128*$I128)</f>
        <v>1255726.0799999998</v>
      </c>
      <c r="AN128" s="20"/>
      <c r="AO128" s="19">
        <f>(AN128*$D128*$E128*$G128*$H128)</f>
        <v>0</v>
      </c>
      <c r="AP128" s="20">
        <v>14</v>
      </c>
      <c r="AQ128" s="20">
        <f>(AP128*$D128*$E128*$G128*$H128)</f>
        <v>305211.2</v>
      </c>
      <c r="AR128" s="20"/>
      <c r="AS128" s="20">
        <f>(AR128*$D128*$E128*$G128*$H128)</f>
        <v>0</v>
      </c>
      <c r="AT128" s="20">
        <v>0</v>
      </c>
      <c r="AU128" s="19">
        <f>(AT128*$D128*$E128*$G128*$H128)</f>
        <v>0</v>
      </c>
      <c r="AV128" s="20">
        <v>0</v>
      </c>
      <c r="AW128" s="19">
        <f>(AV128*$D128*$E128*$G128*$H128)</f>
        <v>0</v>
      </c>
      <c r="AX128" s="20">
        <v>0</v>
      </c>
      <c r="AY128" s="19">
        <f>(AX128*$D128*$E128*$G128*$H128)</f>
        <v>0</v>
      </c>
      <c r="AZ128" s="20">
        <v>45</v>
      </c>
      <c r="BA128" s="19">
        <f>(AZ128*$D128*$E128*$G128*$H128)</f>
        <v>981035.99999999988</v>
      </c>
      <c r="BB128" s="20">
        <v>29</v>
      </c>
      <c r="BC128" s="19">
        <f>(BB128*$D128*$E128*$G128*$H128)</f>
        <v>632223.20000000007</v>
      </c>
      <c r="BD128" s="20">
        <v>10</v>
      </c>
      <c r="BE128" s="19">
        <f>(BD128*$D128*$E128*$G128*$I128)</f>
        <v>261609.59999999998</v>
      </c>
      <c r="BF128" s="20">
        <v>268</v>
      </c>
      <c r="BG128" s="19">
        <f>(BF128*$D128*$E128*$G128*$I128)</f>
        <v>7011137.2800000003</v>
      </c>
      <c r="BH128" s="20">
        <v>18</v>
      </c>
      <c r="BI128" s="19">
        <f>(BH128*$D128*$E128*$G128*$I128)</f>
        <v>470897.27999999997</v>
      </c>
      <c r="BJ128" s="20">
        <v>0</v>
      </c>
      <c r="BK128" s="19">
        <f>(BJ128*$D128*$E128*$G128*$I128)</f>
        <v>0</v>
      </c>
      <c r="BL128" s="20">
        <f>272+17</f>
        <v>289</v>
      </c>
      <c r="BM128" s="19">
        <f>(BL128*$D128*$E128*$G128*$I128)</f>
        <v>7560517.4399999995</v>
      </c>
      <c r="BN128" s="20">
        <v>20</v>
      </c>
      <c r="BO128" s="19">
        <f>(BN128*$D128*$E128*$G128*$I128)</f>
        <v>523219.19999999995</v>
      </c>
      <c r="BP128" s="20">
        <v>28</v>
      </c>
      <c r="BQ128" s="19">
        <f>(BP128*$D128*$E128*$G128*$I128)</f>
        <v>732506.88000000012</v>
      </c>
      <c r="BR128" s="20">
        <v>416</v>
      </c>
      <c r="BS128" s="19">
        <f>(BR128*$D128*$E128*$G128*$I128)</f>
        <v>10882959.359999999</v>
      </c>
      <c r="BT128" s="20">
        <v>81</v>
      </c>
      <c r="BU128" s="19">
        <f>(BT128*$D128*$E128*$G128*$I128)</f>
        <v>2119037.7599999998</v>
      </c>
      <c r="BV128" s="20">
        <v>72</v>
      </c>
      <c r="BW128" s="19">
        <f>(BV128*$D128*$E128*$G128*$I128)</f>
        <v>1883589.1199999999</v>
      </c>
      <c r="BX128" s="20">
        <f>120+7</f>
        <v>127</v>
      </c>
      <c r="BY128" s="22">
        <f>(BX128*$D128*$E128*$G128*$I128)</f>
        <v>3322441.9200000004</v>
      </c>
      <c r="BZ128" s="20">
        <v>0</v>
      </c>
      <c r="CA128" s="19">
        <f>(BZ128*$D128*$E128*$G128*$H128)</f>
        <v>0</v>
      </c>
      <c r="CB128" s="20">
        <v>0</v>
      </c>
      <c r="CC128" s="19">
        <f>(CB128*$D128*$E128*$G128*$H128)</f>
        <v>0</v>
      </c>
      <c r="CD128" s="20">
        <v>0</v>
      </c>
      <c r="CE128" s="21">
        <f>(CD128*$D128*$E128*$G128*$H128)</f>
        <v>0</v>
      </c>
      <c r="CF128" s="20"/>
      <c r="CG128" s="20">
        <f>(CF128*$D128*$E128*$G128*$H128)</f>
        <v>0</v>
      </c>
      <c r="CH128" s="20"/>
      <c r="CI128" s="19">
        <f>(CH128*$D128*$E128*$G128*$I128)</f>
        <v>0</v>
      </c>
      <c r="CJ128" s="20">
        <v>61</v>
      </c>
      <c r="CK128" s="19">
        <f>(CJ128*$D128*$E128*$G128*$H128)</f>
        <v>1329848.8</v>
      </c>
      <c r="CL128" s="20">
        <v>96</v>
      </c>
      <c r="CM128" s="19">
        <f>(CL128*$D128*$E128*$G128*$H128)</f>
        <v>2092876.7999999998</v>
      </c>
      <c r="CN128" s="20">
        <v>60</v>
      </c>
      <c r="CO128" s="19">
        <f>(CN128*$D128*$E128*$G128*$H128)</f>
        <v>1308048</v>
      </c>
      <c r="CP128" s="20">
        <v>21</v>
      </c>
      <c r="CQ128" s="19">
        <f>(CP128*$D128*$E128*$G128*$H128)</f>
        <v>457816.8</v>
      </c>
      <c r="CR128" s="20">
        <v>106</v>
      </c>
      <c r="CS128" s="19">
        <f>(CR128*$D128*$E128*$G128*$H128)</f>
        <v>2310884.8000000003</v>
      </c>
      <c r="CT128" s="20">
        <v>184</v>
      </c>
      <c r="CU128" s="19">
        <f>(CT128*$D128*$E128*$G128*$I128)</f>
        <v>4813616.6399999997</v>
      </c>
      <c r="CV128" s="24">
        <v>25</v>
      </c>
      <c r="CW128" s="19">
        <f>(CV128*$D128*$E128*$G128*$I128)</f>
        <v>654024</v>
      </c>
      <c r="CX128" s="20"/>
      <c r="CY128" s="19">
        <f>(CX128*$D128*$E128*$G128*$H128)</f>
        <v>0</v>
      </c>
      <c r="CZ128" s="20">
        <v>0</v>
      </c>
      <c r="DA128" s="19">
        <f>(CZ128*$D128*$E128*$G128*$I128)</f>
        <v>0</v>
      </c>
      <c r="DB128" s="20">
        <v>70</v>
      </c>
      <c r="DC128" s="19">
        <f>(DB128*$D128*$E128*$G128*$I128)</f>
        <v>1831267.2</v>
      </c>
      <c r="DD128" s="20">
        <v>19</v>
      </c>
      <c r="DE128" s="19">
        <f>(DD128*$D128*$E128*$G128*$I128)</f>
        <v>497058.24</v>
      </c>
      <c r="DF128" s="20">
        <v>190</v>
      </c>
      <c r="DG128" s="19">
        <f>(DF128*$D128*$E128*$G128*$I128)</f>
        <v>4970582.3999999994</v>
      </c>
      <c r="DH128" s="20">
        <v>25</v>
      </c>
      <c r="DI128" s="19">
        <f>(DH128*$D128*$E128*$G128*$J128)</f>
        <v>868139</v>
      </c>
      <c r="DJ128" s="20">
        <v>50</v>
      </c>
      <c r="DK128" s="19">
        <f>(DJ128*$D128*$E128*$G128*$K128)</f>
        <v>2001001.9999999998</v>
      </c>
      <c r="DL128" s="19">
        <f t="shared" si="616"/>
        <v>3289</v>
      </c>
      <c r="DM128" s="19">
        <f t="shared" si="616"/>
        <v>81068610.599999994</v>
      </c>
    </row>
    <row r="129" spans="1:117" ht="38.25" customHeight="1" x14ac:dyDescent="0.25">
      <c r="A129" s="123"/>
      <c r="B129" s="81">
        <v>98</v>
      </c>
      <c r="C129" s="13" t="s">
        <v>248</v>
      </c>
      <c r="D129" s="14">
        <v>22900</v>
      </c>
      <c r="E129" s="23">
        <v>1.01</v>
      </c>
      <c r="F129" s="23"/>
      <c r="G129" s="16">
        <v>1</v>
      </c>
      <c r="H129" s="14">
        <v>1.4</v>
      </c>
      <c r="I129" s="14">
        <v>1.68</v>
      </c>
      <c r="J129" s="14">
        <v>2.23</v>
      </c>
      <c r="K129" s="17">
        <v>2.57</v>
      </c>
      <c r="L129" s="20">
        <v>4</v>
      </c>
      <c r="M129" s="19">
        <f t="shared" si="294"/>
        <v>142474.64000000001</v>
      </c>
      <c r="N129" s="20">
        <v>57</v>
      </c>
      <c r="O129" s="20">
        <f>(N129*$D129*$E129*$G129*$H129*$O$14)</f>
        <v>2030263.62</v>
      </c>
      <c r="P129" s="20">
        <v>36</v>
      </c>
      <c r="Q129" s="19">
        <f>(P129*$D129*$E129*$G129*$H129*$Q$14)</f>
        <v>1282271.76</v>
      </c>
      <c r="R129" s="20"/>
      <c r="S129" s="19">
        <f t="shared" ref="S129:S130" si="617">(R129/12*7*$D129*$E129*$G129*$H129*$S$14)+(R129/12*5*$D129*$E129*$G129*$H129*$S$15)</f>
        <v>0</v>
      </c>
      <c r="T129" s="20"/>
      <c r="U129" s="19">
        <f>(T129*$D129*$E129*$G129*$H129*$U$14)</f>
        <v>0</v>
      </c>
      <c r="V129" s="20"/>
      <c r="W129" s="19">
        <f>(V129*$D129*$E129*$G129*$H129*$W$14)</f>
        <v>0</v>
      </c>
      <c r="X129" s="20"/>
      <c r="Y129" s="19">
        <f>(X129*$D129*$E129*$G129*$H129*$Y$14)</f>
        <v>0</v>
      </c>
      <c r="Z129" s="20"/>
      <c r="AA129" s="19">
        <f>(Z129*$D129*$E129*$G129*$H129*$AA$14)</f>
        <v>0</v>
      </c>
      <c r="AB129" s="20"/>
      <c r="AC129" s="19">
        <f>(AB129*$D129*$E129*$G129*$H129*$AC$14)</f>
        <v>0</v>
      </c>
      <c r="AD129" s="20"/>
      <c r="AE129" s="19">
        <f>(AD129*$D129*$E129*$G129*$H129*$AE$14)</f>
        <v>0</v>
      </c>
      <c r="AF129" s="77"/>
      <c r="AG129" s="19">
        <f>(AF129*$D129*$E129*$G129*$H129*$AG$14)</f>
        <v>0</v>
      </c>
      <c r="AH129" s="20"/>
      <c r="AI129" s="19">
        <f>(AH129*$D129*$E129*$G129*$H129*$AI$14)</f>
        <v>0</v>
      </c>
      <c r="AJ129" s="24"/>
      <c r="AK129" s="19">
        <f>(AJ129*$D129*$E129*$G129*$I129*$AK$14)</f>
        <v>0</v>
      </c>
      <c r="AL129" s="20"/>
      <c r="AM129" s="19">
        <f>(AL129*$D129*$E129*$G129*$I129*$AM$14)</f>
        <v>0</v>
      </c>
      <c r="AN129" s="20"/>
      <c r="AO129" s="19">
        <f>(AN129*$D129*$E129*$G129*$H129*$AO$14)</f>
        <v>0</v>
      </c>
      <c r="AP129" s="20"/>
      <c r="AQ129" s="20">
        <f>(AP129*$D129*$E129*$G129*$H129*$AQ$14)</f>
        <v>0</v>
      </c>
      <c r="AR129" s="20"/>
      <c r="AS129" s="20">
        <f>(AR129*$D129*$E129*$G129*$H129*$AS$14)</f>
        <v>0</v>
      </c>
      <c r="AT129" s="20"/>
      <c r="AU129" s="19">
        <f>(AT129*$D129*$E129*$G129*$H129*$AU$14)</f>
        <v>0</v>
      </c>
      <c r="AV129" s="20"/>
      <c r="AW129" s="19">
        <f>(AV129*$D129*$E129*$G129*$H129*$AW$14)</f>
        <v>0</v>
      </c>
      <c r="AX129" s="20"/>
      <c r="AY129" s="19">
        <f>(AX129*$D129*$E129*$G129*$H129*$AY$14)</f>
        <v>0</v>
      </c>
      <c r="AZ129" s="20">
        <v>3</v>
      </c>
      <c r="BA129" s="19">
        <f>(AZ129*$D129*$E129*$G129*$H129*$BA$14)</f>
        <v>106855.98</v>
      </c>
      <c r="BB129" s="20">
        <v>5</v>
      </c>
      <c r="BC129" s="19">
        <f>(BB129*$D129*$E129*$G129*$H129*$BC$14)</f>
        <v>178093.30000000002</v>
      </c>
      <c r="BD129" s="20">
        <v>5</v>
      </c>
      <c r="BE129" s="19">
        <f>(BD129*$D129*$E129*$G129*$I129*$BE$14)</f>
        <v>194283.6</v>
      </c>
      <c r="BF129" s="20">
        <v>30</v>
      </c>
      <c r="BG129" s="19">
        <f>(BF129*$D129*$E129*$G129*$I129*$BG$14)</f>
        <v>1165701.5999999999</v>
      </c>
      <c r="BH129" s="20"/>
      <c r="BI129" s="19">
        <f>(BH129*$D129*$E129*$G129*$I129*$BI$14)</f>
        <v>0</v>
      </c>
      <c r="BJ129" s="20"/>
      <c r="BK129" s="19">
        <f>(BJ129*$D129*$E129*$G129*$I129*$BK$14)</f>
        <v>0</v>
      </c>
      <c r="BL129" s="20">
        <v>15</v>
      </c>
      <c r="BM129" s="19">
        <f>(BL129*$D129*$E129*$G129*$I129*$BM$14)</f>
        <v>641135.88</v>
      </c>
      <c r="BN129" s="20">
        <v>5</v>
      </c>
      <c r="BO129" s="19">
        <f>(BN129*$D129*$E129*$G129*$I129*$BO$14)</f>
        <v>194283.6</v>
      </c>
      <c r="BP129" s="20">
        <v>4</v>
      </c>
      <c r="BQ129" s="19">
        <f>(BP129*$D129*$E129*$G129*$I129*$BQ$14)</f>
        <v>194283.6</v>
      </c>
      <c r="BR129" s="20">
        <v>1</v>
      </c>
      <c r="BS129" s="19">
        <f>(BR129*$D129*$E129*$G129*$I129*$BS$14)</f>
        <v>34971.048000000003</v>
      </c>
      <c r="BT129" s="20">
        <v>7</v>
      </c>
      <c r="BU129" s="19">
        <f>(BT129*$D129*$E129*$G129*$I129*$BU$14)</f>
        <v>339996.3</v>
      </c>
      <c r="BV129" s="20">
        <v>5</v>
      </c>
      <c r="BW129" s="19">
        <f>(BV129*$D129*$E129*$G129*$I129*$BW$14)</f>
        <v>194283.6</v>
      </c>
      <c r="BX129" s="20"/>
      <c r="BY129" s="22">
        <f>(BX129*$D129*$E129*$G129*$I129*$BY$14)</f>
        <v>0</v>
      </c>
      <c r="BZ129" s="20"/>
      <c r="CA129" s="19">
        <f>(BZ129*$D129*$E129*$G129*$H129*$CA$14)</f>
        <v>0</v>
      </c>
      <c r="CB129" s="20"/>
      <c r="CC129" s="19">
        <f>(CB129*$D129*$E129*$G129*$H129*$CC$14)</f>
        <v>0</v>
      </c>
      <c r="CD129" s="20"/>
      <c r="CE129" s="21">
        <f>(CD129*$D129*$E129*$G129*$H129*$CE$14)</f>
        <v>0</v>
      </c>
      <c r="CF129" s="20"/>
      <c r="CG129" s="20">
        <f>(CF129*$D129*$E129*$G129*$H129*$CG$14)</f>
        <v>0</v>
      </c>
      <c r="CH129" s="20"/>
      <c r="CI129" s="19">
        <f>(CH129*$D129*$E129*$G129*$I129*$CI$14)</f>
        <v>0</v>
      </c>
      <c r="CJ129" s="20"/>
      <c r="CK129" s="19">
        <f>(CJ129*$D129*$E129*$G129*$H129*$CK$14)</f>
        <v>0</v>
      </c>
      <c r="CL129" s="20"/>
      <c r="CM129" s="19">
        <f>(CL129*$D129*$E129*$G129*$H129*$CM$14)</f>
        <v>0</v>
      </c>
      <c r="CN129" s="20"/>
      <c r="CO129" s="19">
        <f>(CN129*$D129*$E129*$G129*$H129*$CO$14)</f>
        <v>0</v>
      </c>
      <c r="CP129" s="20">
        <v>3</v>
      </c>
      <c r="CQ129" s="19">
        <f>(CP129*$D129*$E129*$G129*$H129*$CQ$14)</f>
        <v>109770.23399999998</v>
      </c>
      <c r="CR129" s="20">
        <v>3</v>
      </c>
      <c r="CS129" s="19">
        <f>(CR129*$D129*$E129*$G129*$H129*$CS$14)</f>
        <v>109770.23399999998</v>
      </c>
      <c r="CT129" s="20"/>
      <c r="CU129" s="19">
        <f>(CT129*$D129*$E129*$G129*$I129*$CU$14)</f>
        <v>0</v>
      </c>
      <c r="CV129" s="24"/>
      <c r="CW129" s="19">
        <f>(CV129*$D129*$E129*$G129*$I129*$CW$14)</f>
        <v>0</v>
      </c>
      <c r="CX129" s="20"/>
      <c r="CY129" s="19">
        <f>(CX129*$D129*$E129*$G129*$H129*$CY$14)</f>
        <v>0</v>
      </c>
      <c r="CZ129" s="20"/>
      <c r="DA129" s="19">
        <f>(CZ129*$D129*$E129*$G129*$I129*$DA$14)</f>
        <v>0</v>
      </c>
      <c r="DB129" s="20"/>
      <c r="DC129" s="19">
        <f>(DB129*$D129*$E129*$G129*$I129*$DC$14)</f>
        <v>0</v>
      </c>
      <c r="DD129" s="20"/>
      <c r="DE129" s="19">
        <f>(DD129*$D129*$E129*$G129*$I129*$DE$14)</f>
        <v>0</v>
      </c>
      <c r="DF129" s="20">
        <v>4</v>
      </c>
      <c r="DG129" s="19">
        <f>(DF129*$D129*$E129*$G129*$I129*$DG$14)</f>
        <v>175632.3744</v>
      </c>
      <c r="DH129" s="20"/>
      <c r="DI129" s="19">
        <f>(DH129*$D129*$E129*$G129*$J129*$DI$14)</f>
        <v>0</v>
      </c>
      <c r="DJ129" s="20">
        <v>1</v>
      </c>
      <c r="DK129" s="19">
        <f>(DJ129*$D129*$E129*$G129*$K129*$DK$14)</f>
        <v>71329.835999999996</v>
      </c>
      <c r="DL129" s="19">
        <f t="shared" si="616"/>
        <v>188</v>
      </c>
      <c r="DM129" s="19">
        <f t="shared" si="616"/>
        <v>7165401.2063999996</v>
      </c>
    </row>
    <row r="130" spans="1:117" ht="15.75" customHeight="1" x14ac:dyDescent="0.25">
      <c r="A130" s="123"/>
      <c r="B130" s="81">
        <v>99</v>
      </c>
      <c r="C130" s="13" t="s">
        <v>249</v>
      </c>
      <c r="D130" s="14">
        <v>22900</v>
      </c>
      <c r="E130" s="23">
        <v>0.4</v>
      </c>
      <c r="F130" s="23"/>
      <c r="G130" s="16">
        <v>1</v>
      </c>
      <c r="H130" s="14">
        <v>1.4</v>
      </c>
      <c r="I130" s="14">
        <v>1.68</v>
      </c>
      <c r="J130" s="14">
        <v>2.23</v>
      </c>
      <c r="K130" s="17">
        <v>2.57</v>
      </c>
      <c r="L130" s="20"/>
      <c r="M130" s="19">
        <f t="shared" si="294"/>
        <v>0</v>
      </c>
      <c r="N130" s="20">
        <v>401</v>
      </c>
      <c r="O130" s="20">
        <f>(N130*$D130*$E130*$G130*$H130*$O$14)</f>
        <v>5656666.4000000004</v>
      </c>
      <c r="P130" s="20"/>
      <c r="Q130" s="19">
        <f>(P130*$D130*$E130*$G130*$H130*$Q$14)</f>
        <v>0</v>
      </c>
      <c r="R130" s="20"/>
      <c r="S130" s="19">
        <f t="shared" si="617"/>
        <v>0</v>
      </c>
      <c r="T130" s="20">
        <v>0</v>
      </c>
      <c r="U130" s="19">
        <f>(T130*$D130*$E130*$G130*$H130*$U$14)</f>
        <v>0</v>
      </c>
      <c r="V130" s="20">
        <v>0</v>
      </c>
      <c r="W130" s="19">
        <f>(V130*$D130*$E130*$G130*$H130*$W$14)</f>
        <v>0</v>
      </c>
      <c r="X130" s="20"/>
      <c r="Y130" s="19">
        <f>(X130*$D130*$E130*$G130*$H130*$Y$14)</f>
        <v>0</v>
      </c>
      <c r="Z130" s="20">
        <v>0</v>
      </c>
      <c r="AA130" s="19">
        <f>(Z130*$D130*$E130*$G130*$H130*$AA$14)</f>
        <v>0</v>
      </c>
      <c r="AB130" s="20"/>
      <c r="AC130" s="19">
        <f>(AB130*$D130*$E130*$G130*$H130*$AC$14)</f>
        <v>0</v>
      </c>
      <c r="AD130" s="20">
        <v>0</v>
      </c>
      <c r="AE130" s="19">
        <f>(AD130*$D130*$E130*$G130*$H130*$AE$14)</f>
        <v>0</v>
      </c>
      <c r="AF130" s="77"/>
      <c r="AG130" s="19">
        <f>(AF130*$D130*$E130*$G130*$H130*$AG$14)</f>
        <v>0</v>
      </c>
      <c r="AH130" s="20"/>
      <c r="AI130" s="19">
        <f>(AH130*$D130*$E130*$G130*$H130*$AI$14)</f>
        <v>0</v>
      </c>
      <c r="AJ130" s="24"/>
      <c r="AK130" s="19">
        <f>(AJ130*$D130*$E130*$G130*$I130*$AK$14)</f>
        <v>0</v>
      </c>
      <c r="AL130" s="20"/>
      <c r="AM130" s="19">
        <f>(AL130*$D130*$E130*$G130*$I130*$AM$14)</f>
        <v>0</v>
      </c>
      <c r="AN130" s="20"/>
      <c r="AO130" s="19">
        <f>(AN130*$D130*$E130*$G130*$H130*$AO$14)</f>
        <v>0</v>
      </c>
      <c r="AP130" s="20">
        <v>1</v>
      </c>
      <c r="AQ130" s="20">
        <f>(AP130*$D130*$E130*$G130*$H130*$AQ$14)</f>
        <v>11541.6</v>
      </c>
      <c r="AR130" s="20">
        <v>0</v>
      </c>
      <c r="AS130" s="20">
        <f>(AR130*$D130*$E130*$G130*$H130*$AS$14)</f>
        <v>0</v>
      </c>
      <c r="AT130" s="20">
        <v>0</v>
      </c>
      <c r="AU130" s="19">
        <f>(AT130*$D130*$E130*$G130*$H130*$AU$14)</f>
        <v>0</v>
      </c>
      <c r="AV130" s="20">
        <v>0</v>
      </c>
      <c r="AW130" s="19">
        <f>(AV130*$D130*$E130*$G130*$H130*$AW$14)</f>
        <v>0</v>
      </c>
      <c r="AX130" s="20">
        <v>0</v>
      </c>
      <c r="AY130" s="19">
        <f>(AX130*$D130*$E130*$G130*$H130*$AY$14)</f>
        <v>0</v>
      </c>
      <c r="AZ130" s="20">
        <v>68</v>
      </c>
      <c r="BA130" s="19">
        <f>(AZ130*$D130*$E130*$G130*$H130*$BA$14)</f>
        <v>959235.20000000007</v>
      </c>
      <c r="BB130" s="20">
        <v>43</v>
      </c>
      <c r="BC130" s="19">
        <f>(BB130*$D130*$E130*$G130*$H130*$BC$14)</f>
        <v>606575.20000000007</v>
      </c>
      <c r="BD130" s="20"/>
      <c r="BE130" s="19">
        <f>(BD130*$D130*$E130*$G130*$I130*$BE$14)</f>
        <v>0</v>
      </c>
      <c r="BF130" s="20">
        <v>240</v>
      </c>
      <c r="BG130" s="19">
        <f>(BF130*$D130*$E130*$G130*$I130*$BG$14)</f>
        <v>3693312</v>
      </c>
      <c r="BH130" s="20"/>
      <c r="BI130" s="19">
        <f>(BH130*$D130*$E130*$G130*$I130*$BI$14)</f>
        <v>0</v>
      </c>
      <c r="BJ130" s="20">
        <v>0</v>
      </c>
      <c r="BK130" s="19">
        <f>(BJ130*$D130*$E130*$G130*$I130*$BK$14)</f>
        <v>0</v>
      </c>
      <c r="BL130" s="20">
        <v>31</v>
      </c>
      <c r="BM130" s="19">
        <f>(BL130*$D130*$E130*$G130*$I130*$BM$14)</f>
        <v>524758.08000000007</v>
      </c>
      <c r="BN130" s="20">
        <v>65</v>
      </c>
      <c r="BO130" s="19">
        <f>(BN130*$D130*$E130*$G130*$I130*$BO$14)</f>
        <v>1000272</v>
      </c>
      <c r="BP130" s="20">
        <v>87</v>
      </c>
      <c r="BQ130" s="19">
        <f>(BP130*$D130*$E130*$G130*$I130*$BQ$14)</f>
        <v>1673531.9999999998</v>
      </c>
      <c r="BR130" s="20">
        <v>4</v>
      </c>
      <c r="BS130" s="19">
        <f>(BR130*$D130*$E130*$G130*$I130*$BS$14)</f>
        <v>55399.68</v>
      </c>
      <c r="BT130" s="20">
        <v>64</v>
      </c>
      <c r="BU130" s="19">
        <f>(BT130*$D130*$E130*$G130*$I130*$BU$14)</f>
        <v>1231104</v>
      </c>
      <c r="BV130" s="20">
        <v>55</v>
      </c>
      <c r="BW130" s="19">
        <f>(BV130*$D130*$E130*$G130*$I130*$BW$14)</f>
        <v>846384</v>
      </c>
      <c r="BX130" s="20">
        <v>20</v>
      </c>
      <c r="BY130" s="22">
        <f>(BX130*$D130*$E130*$G130*$I130*$BY$14)</f>
        <v>307776</v>
      </c>
      <c r="BZ130" s="20">
        <v>0</v>
      </c>
      <c r="CA130" s="19">
        <f>(BZ130*$D130*$E130*$G130*$H130*$CA$14)</f>
        <v>0</v>
      </c>
      <c r="CB130" s="20">
        <v>0</v>
      </c>
      <c r="CC130" s="19">
        <f>(CB130*$D130*$E130*$G130*$H130*$CC$14)</f>
        <v>0</v>
      </c>
      <c r="CD130" s="20">
        <v>0</v>
      </c>
      <c r="CE130" s="21">
        <f>(CD130*$D130*$E130*$G130*$H130*$CE$14)</f>
        <v>0</v>
      </c>
      <c r="CF130" s="20"/>
      <c r="CG130" s="20">
        <f>(CF130*$D130*$E130*$G130*$H130*$CG$14)</f>
        <v>0</v>
      </c>
      <c r="CH130" s="20"/>
      <c r="CI130" s="19">
        <f>(CH130*$D130*$E130*$G130*$I130*$CI$14)</f>
        <v>0</v>
      </c>
      <c r="CJ130" s="20"/>
      <c r="CK130" s="19">
        <f>(CJ130*$D130*$E130*$G130*$H130*$CK$14)</f>
        <v>0</v>
      </c>
      <c r="CL130" s="20"/>
      <c r="CM130" s="19">
        <f>(CL130*$D130*$E130*$G130*$H130*$CM$14)</f>
        <v>0</v>
      </c>
      <c r="CN130" s="20"/>
      <c r="CO130" s="19">
        <f>(CN130*$D130*$E130*$G130*$H130*$CO$14)</f>
        <v>0</v>
      </c>
      <c r="CP130" s="20">
        <v>32</v>
      </c>
      <c r="CQ130" s="19">
        <f>(CP130*$D130*$E130*$G130*$H130*$CQ$14)</f>
        <v>463715.83999999997</v>
      </c>
      <c r="CR130" s="20">
        <v>30</v>
      </c>
      <c r="CS130" s="19">
        <f>(CR130*$D130*$E130*$G130*$H130*$CS$14)</f>
        <v>434733.6</v>
      </c>
      <c r="CT130" s="20"/>
      <c r="CU130" s="19">
        <f>(CT130*$D130*$E130*$G130*$I130*$CU$14)</f>
        <v>0</v>
      </c>
      <c r="CV130" s="24"/>
      <c r="CW130" s="19">
        <f>(CV130*$D130*$E130*$G130*$I130*$CW$14)</f>
        <v>0</v>
      </c>
      <c r="CX130" s="20"/>
      <c r="CY130" s="19">
        <f>(CX130*$D130*$E130*$G130*$H130*$CY$14)</f>
        <v>0</v>
      </c>
      <c r="CZ130" s="20">
        <v>0</v>
      </c>
      <c r="DA130" s="19">
        <f>(CZ130*$D130*$E130*$G130*$I130*$DA$14)</f>
        <v>0</v>
      </c>
      <c r="DB130" s="20">
        <v>13</v>
      </c>
      <c r="DC130" s="19">
        <f>(DB130*$D130*$E130*$G130*$I130*$DC$14)</f>
        <v>200054.39999999999</v>
      </c>
      <c r="DD130" s="20">
        <v>3</v>
      </c>
      <c r="DE130" s="19">
        <f>(DD130*$D130*$E130*$G130*$I130*$DE$14)</f>
        <v>55399.68</v>
      </c>
      <c r="DF130" s="20">
        <v>16</v>
      </c>
      <c r="DG130" s="19">
        <f>(DF130*$D130*$E130*$G130*$I130*$DG$14)</f>
        <v>278229.50399999996</v>
      </c>
      <c r="DH130" s="20">
        <v>19</v>
      </c>
      <c r="DI130" s="19">
        <f>(DH130*$D130*$E130*$G130*$J130*$DI$14)</f>
        <v>465731.04</v>
      </c>
      <c r="DJ130" s="20">
        <v>17</v>
      </c>
      <c r="DK130" s="19">
        <f>(DJ130*$D130*$E130*$G130*$K130*$DK$14)</f>
        <v>480240.47999999992</v>
      </c>
      <c r="DL130" s="19">
        <f t="shared" si="616"/>
        <v>1209</v>
      </c>
      <c r="DM130" s="19">
        <f t="shared" si="616"/>
        <v>18944660.704</v>
      </c>
    </row>
    <row r="131" spans="1:117" ht="36.75" customHeight="1" x14ac:dyDescent="0.25">
      <c r="A131" s="123"/>
      <c r="B131" s="81">
        <v>100</v>
      </c>
      <c r="C131" s="13" t="s">
        <v>250</v>
      </c>
      <c r="D131" s="14">
        <v>22900</v>
      </c>
      <c r="E131" s="23">
        <v>1.54</v>
      </c>
      <c r="F131" s="23"/>
      <c r="G131" s="132">
        <v>1</v>
      </c>
      <c r="H131" s="14">
        <v>1.4</v>
      </c>
      <c r="I131" s="14">
        <v>1.68</v>
      </c>
      <c r="J131" s="14">
        <v>2.23</v>
      </c>
      <c r="K131" s="17">
        <v>2.57</v>
      </c>
      <c r="L131" s="20">
        <v>7</v>
      </c>
      <c r="M131" s="19">
        <f t="shared" ref="M131" si="618">(L131*$D131*$E131*$G131*$H131)</f>
        <v>345606.8</v>
      </c>
      <c r="N131" s="20">
        <v>440</v>
      </c>
      <c r="O131" s="20">
        <f t="shared" ref="O131" si="619">(N131*$D131*$E131*$G131*$H131)</f>
        <v>21723856</v>
      </c>
      <c r="P131" s="20"/>
      <c r="Q131" s="19">
        <f t="shared" ref="Q131" si="620">(P131*$D131*$E131*$G131*$H131)</f>
        <v>0</v>
      </c>
      <c r="R131" s="20"/>
      <c r="S131" s="19">
        <f t="shared" ref="S131" si="621">(R131*$D131*$E131*$G131*$H131)</f>
        <v>0</v>
      </c>
      <c r="T131" s="20">
        <v>0</v>
      </c>
      <c r="U131" s="19">
        <f t="shared" ref="U131" si="622">(T131*$D131*$E131*$G131*$H131)</f>
        <v>0</v>
      </c>
      <c r="V131" s="20">
        <v>0</v>
      </c>
      <c r="W131" s="19">
        <f t="shared" ref="W131" si="623">(V131*$D131*$E131*$G131*$H131)</f>
        <v>0</v>
      </c>
      <c r="X131" s="20"/>
      <c r="Y131" s="19">
        <f t="shared" ref="Y131" si="624">(X131*$D131*$E131*$G131*$H131)</f>
        <v>0</v>
      </c>
      <c r="Z131" s="20">
        <v>0</v>
      </c>
      <c r="AA131" s="19">
        <f t="shared" ref="AA131" si="625">(Z131*$D131*$E131*$G131*$H131)</f>
        <v>0</v>
      </c>
      <c r="AB131" s="20"/>
      <c r="AC131" s="19">
        <f t="shared" ref="AC131" si="626">(AB131*$D131*$E131*$G131*$H131)</f>
        <v>0</v>
      </c>
      <c r="AD131" s="20">
        <v>0</v>
      </c>
      <c r="AE131" s="19">
        <f t="shared" ref="AE131" si="627">(AD131*$D131*$E131*$G131*$H131)</f>
        <v>0</v>
      </c>
      <c r="AF131" s="20">
        <v>6</v>
      </c>
      <c r="AG131" s="19">
        <f t="shared" ref="AG131" si="628">(AF131*$D131*$E131*$G131*$H131)</f>
        <v>296234.39999999997</v>
      </c>
      <c r="AH131" s="20"/>
      <c r="AI131" s="19">
        <f t="shared" ref="AI131" si="629">(AH131*$D131*$E131*$G131*$H131)</f>
        <v>0</v>
      </c>
      <c r="AJ131" s="24"/>
      <c r="AK131" s="19">
        <f t="shared" ref="AK131" si="630">(AJ131*$D131*$E131*$G131*$I131)</f>
        <v>0</v>
      </c>
      <c r="AL131" s="20"/>
      <c r="AM131" s="19">
        <f t="shared" ref="AM131" si="631">(AL131*$D131*$E131*$G131*$I131)</f>
        <v>0</v>
      </c>
      <c r="AN131" s="20"/>
      <c r="AO131" s="19">
        <f t="shared" ref="AO131" si="632">(AN131*$D131*$E131*$G131*$H131)</f>
        <v>0</v>
      </c>
      <c r="AP131" s="20">
        <v>0</v>
      </c>
      <c r="AQ131" s="20">
        <f t="shared" ref="AQ131" si="633">(AP131*$D131*$E131*$G131*$H131)</f>
        <v>0</v>
      </c>
      <c r="AR131" s="20">
        <v>0</v>
      </c>
      <c r="AS131" s="20">
        <f t="shared" ref="AS131" si="634">(AR131*$D131*$E131*$G131*$H131)</f>
        <v>0</v>
      </c>
      <c r="AT131" s="20">
        <v>0</v>
      </c>
      <c r="AU131" s="19">
        <f t="shared" ref="AU131" si="635">(AT131*$D131*$E131*$G131*$H131)</f>
        <v>0</v>
      </c>
      <c r="AV131" s="20">
        <v>0</v>
      </c>
      <c r="AW131" s="19">
        <f t="shared" ref="AW131" si="636">(AV131*$D131*$E131*$G131*$H131)</f>
        <v>0</v>
      </c>
      <c r="AX131" s="20">
        <v>0</v>
      </c>
      <c r="AY131" s="19">
        <f t="shared" ref="AY131" si="637">(AX131*$D131*$E131*$G131*$H131)</f>
        <v>0</v>
      </c>
      <c r="AZ131" s="20">
        <v>1</v>
      </c>
      <c r="BA131" s="19">
        <f t="shared" ref="BA131" si="638">(AZ131*$D131*$E131*$G131*$H131)</f>
        <v>49372.399999999994</v>
      </c>
      <c r="BB131" s="20">
        <v>8</v>
      </c>
      <c r="BC131" s="19">
        <f t="shared" ref="BC131" si="639">(BB131*$D131*$E131*$G131*$H131)</f>
        <v>394979.19999999995</v>
      </c>
      <c r="BD131" s="20">
        <v>12</v>
      </c>
      <c r="BE131" s="19">
        <f t="shared" ref="BE131" si="640">(BD131*$D131*$E131*$G131*$I131)</f>
        <v>710962.55999999994</v>
      </c>
      <c r="BF131" s="20">
        <v>197</v>
      </c>
      <c r="BG131" s="19">
        <f t="shared" ref="BG131" si="641">(BF131*$D131*$E131*$G131*$I131)</f>
        <v>11671635.359999999</v>
      </c>
      <c r="BH131" s="20">
        <v>0</v>
      </c>
      <c r="BI131" s="19">
        <f t="shared" ref="BI131" si="642">(BH131*$D131*$E131*$G131*$I131)</f>
        <v>0</v>
      </c>
      <c r="BJ131" s="20">
        <v>0</v>
      </c>
      <c r="BK131" s="19">
        <f t="shared" ref="BK131" si="643">(BJ131*$D131*$E131*$G131*$I131)</f>
        <v>0</v>
      </c>
      <c r="BL131" s="20">
        <v>15</v>
      </c>
      <c r="BM131" s="19">
        <f t="shared" ref="BM131" si="644">(BL131*$D131*$E131*$G131*$I131)</f>
        <v>888703.2</v>
      </c>
      <c r="BN131" s="20">
        <v>4</v>
      </c>
      <c r="BO131" s="19">
        <f t="shared" ref="BO131" si="645">(BN131*$D131*$E131*$G131*$I131)</f>
        <v>236987.51999999999</v>
      </c>
      <c r="BP131" s="20">
        <v>9</v>
      </c>
      <c r="BQ131" s="19">
        <f t="shared" ref="BQ131" si="646">(BP131*$D131*$E131*$G131*$I131)</f>
        <v>533221.91999999993</v>
      </c>
      <c r="BR131" s="20"/>
      <c r="BS131" s="19">
        <f t="shared" ref="BS131" si="647">(BR131*$D131*$E131*$G131*$I131)</f>
        <v>0</v>
      </c>
      <c r="BT131" s="20">
        <v>15</v>
      </c>
      <c r="BU131" s="19">
        <f t="shared" ref="BU131" si="648">(BT131*$D131*$E131*$G131*$I131)</f>
        <v>888703.2</v>
      </c>
      <c r="BV131" s="20">
        <v>8</v>
      </c>
      <c r="BW131" s="19">
        <f t="shared" ref="BW131" si="649">(BV131*$D131*$E131*$G131*$I131)</f>
        <v>473975.03999999998</v>
      </c>
      <c r="BX131" s="20">
        <v>2</v>
      </c>
      <c r="BY131" s="22">
        <f t="shared" ref="BY131" si="650">(BX131*$D131*$E131*$G131*$I131)</f>
        <v>118493.75999999999</v>
      </c>
      <c r="BZ131" s="20">
        <v>0</v>
      </c>
      <c r="CA131" s="19">
        <f t="shared" ref="CA131" si="651">(BZ131*$D131*$E131*$G131*$H131)</f>
        <v>0</v>
      </c>
      <c r="CB131" s="20">
        <v>0</v>
      </c>
      <c r="CC131" s="19">
        <f t="shared" ref="CC131" si="652">(CB131*$D131*$E131*$G131*$H131)</f>
        <v>0</v>
      </c>
      <c r="CD131" s="20">
        <v>0</v>
      </c>
      <c r="CE131" s="21">
        <f t="shared" ref="CE131" si="653">(CD131*$D131*$E131*$G131*$H131)</f>
        <v>0</v>
      </c>
      <c r="CF131" s="20"/>
      <c r="CG131" s="20">
        <f t="shared" ref="CG131" si="654">(CF131*$D131*$E131*$G131*$H131)</f>
        <v>0</v>
      </c>
      <c r="CH131" s="20"/>
      <c r="CI131" s="19">
        <f t="shared" ref="CI131" si="655">(CH131*$D131*$E131*$G131*$I131)</f>
        <v>0</v>
      </c>
      <c r="CJ131" s="20">
        <v>0</v>
      </c>
      <c r="CK131" s="19">
        <f t="shared" ref="CK131" si="656">(CJ131*$D131*$E131*$G131*$H131)</f>
        <v>0</v>
      </c>
      <c r="CL131" s="20"/>
      <c r="CM131" s="19">
        <f t="shared" ref="CM131" si="657">(CL131*$D131*$E131*$G131*$H131)</f>
        <v>0</v>
      </c>
      <c r="CN131" s="20"/>
      <c r="CO131" s="19">
        <f t="shared" ref="CO131" si="658">(CN131*$D131*$E131*$G131*$H131)</f>
        <v>0</v>
      </c>
      <c r="CP131" s="20"/>
      <c r="CQ131" s="19">
        <f t="shared" ref="CQ131" si="659">(CP131*$D131*$E131*$G131*$H131)</f>
        <v>0</v>
      </c>
      <c r="CR131" s="20">
        <v>1</v>
      </c>
      <c r="CS131" s="19">
        <f t="shared" ref="CS131" si="660">(CR131*$D131*$E131*$G131*$H131)</f>
        <v>49372.399999999994</v>
      </c>
      <c r="CT131" s="20">
        <v>0</v>
      </c>
      <c r="CU131" s="19">
        <f t="shared" ref="CU131" si="661">(CT131*$D131*$E131*$G131*$I131)</f>
        <v>0</v>
      </c>
      <c r="CV131" s="24"/>
      <c r="CW131" s="19">
        <f t="shared" ref="CW131" si="662">(CV131*$D131*$E131*$G131*$I131)</f>
        <v>0</v>
      </c>
      <c r="CX131" s="20"/>
      <c r="CY131" s="19">
        <f t="shared" ref="CY131" si="663">(CX131*$D131*$E131*$G131*$H131)</f>
        <v>0</v>
      </c>
      <c r="CZ131" s="20">
        <v>0</v>
      </c>
      <c r="DA131" s="19">
        <f t="shared" ref="DA131" si="664">(CZ131*$D131*$E131*$G131*$I131)</f>
        <v>0</v>
      </c>
      <c r="DB131" s="20"/>
      <c r="DC131" s="19">
        <f t="shared" ref="DC131" si="665">(DB131*$D131*$E131*$G131*$I131)</f>
        <v>0</v>
      </c>
      <c r="DD131" s="20"/>
      <c r="DE131" s="19">
        <f t="shared" ref="DE131" si="666">(DD131*$D131*$E131*$G131*$I131)</f>
        <v>0</v>
      </c>
      <c r="DF131" s="20">
        <v>7</v>
      </c>
      <c r="DG131" s="19">
        <f t="shared" ref="DG131" si="667">(DF131*$D131*$E131*$G131*$I131)</f>
        <v>414728.16</v>
      </c>
      <c r="DH131" s="20"/>
      <c r="DI131" s="19">
        <f t="shared" ref="DI131" si="668">(DH131*$D131*$E131*$G131*$J131)</f>
        <v>0</v>
      </c>
      <c r="DJ131" s="20"/>
      <c r="DK131" s="19">
        <f t="shared" ref="DK131" si="669">(DJ131*$D131*$E131*$G131*$K131)</f>
        <v>0</v>
      </c>
      <c r="DL131" s="19">
        <f t="shared" si="616"/>
        <v>732</v>
      </c>
      <c r="DM131" s="19">
        <f t="shared" si="616"/>
        <v>38796831.920000002</v>
      </c>
    </row>
    <row r="132" spans="1:117" ht="30" customHeight="1" x14ac:dyDescent="0.25">
      <c r="A132" s="123"/>
      <c r="B132" s="81">
        <v>101</v>
      </c>
      <c r="C132" s="13" t="s">
        <v>251</v>
      </c>
      <c r="D132" s="14">
        <v>22900</v>
      </c>
      <c r="E132" s="23">
        <v>4.13</v>
      </c>
      <c r="F132" s="23"/>
      <c r="G132" s="16">
        <v>1</v>
      </c>
      <c r="H132" s="14">
        <v>1.4</v>
      </c>
      <c r="I132" s="14">
        <v>1.68</v>
      </c>
      <c r="J132" s="14">
        <v>2.23</v>
      </c>
      <c r="K132" s="17">
        <v>2.57</v>
      </c>
      <c r="L132" s="20"/>
      <c r="M132" s="19">
        <f t="shared" si="294"/>
        <v>0</v>
      </c>
      <c r="N132" s="20">
        <v>172</v>
      </c>
      <c r="O132" s="20">
        <f>(N132*$D132*$E132*$G132*$H132*$O$14)</f>
        <v>25051555.759999998</v>
      </c>
      <c r="P132" s="20"/>
      <c r="Q132" s="19">
        <f>(P132*$D132*$E132*$G132*$H132*$Q$14)</f>
        <v>0</v>
      </c>
      <c r="R132" s="20"/>
      <c r="S132" s="19">
        <f>(R132/12*7*$D132*$E132*$G132*$H132*$S$14)+(R132/12*5*$D132*$E132*$G132*$H132*$S$15)</f>
        <v>0</v>
      </c>
      <c r="T132" s="20">
        <v>0</v>
      </c>
      <c r="U132" s="19">
        <f>(T132*$D132*$E132*$G132*$H132*$U$14)</f>
        <v>0</v>
      </c>
      <c r="V132" s="20">
        <v>0</v>
      </c>
      <c r="W132" s="19">
        <f>(V132*$D132*$E132*$G132*$H132*$W$14)</f>
        <v>0</v>
      </c>
      <c r="X132" s="20"/>
      <c r="Y132" s="19">
        <f>(X132*$D132*$E132*$G132*$H132*$Y$14)</f>
        <v>0</v>
      </c>
      <c r="Z132" s="20">
        <v>0</v>
      </c>
      <c r="AA132" s="19">
        <f>(Z132*$D132*$E132*$G132*$H132*$AA$14)</f>
        <v>0</v>
      </c>
      <c r="AB132" s="20"/>
      <c r="AC132" s="19">
        <f>(AB132*$D132*$E132*$G132*$H132*$AC$14)</f>
        <v>0</v>
      </c>
      <c r="AD132" s="20">
        <v>0</v>
      </c>
      <c r="AE132" s="19">
        <f>(AD132*$D132*$E132*$G132*$H132*$AE$14)</f>
        <v>0</v>
      </c>
      <c r="AF132" s="20"/>
      <c r="AG132" s="19">
        <f>(AF132*$D132*$E132*$G132*$H132*$AG$14)</f>
        <v>0</v>
      </c>
      <c r="AH132" s="20"/>
      <c r="AI132" s="19">
        <f>(AH132*$D132*$E132*$G132*$H132*$AI$14)</f>
        <v>0</v>
      </c>
      <c r="AJ132" s="24"/>
      <c r="AK132" s="19">
        <f>(AJ132*$D132*$E132*$G132*$I132*$AK$14)</f>
        <v>0</v>
      </c>
      <c r="AL132" s="20">
        <v>0</v>
      </c>
      <c r="AM132" s="19">
        <f>(AL132*$D132*$E132*$G132*$I132*$AM$14)</f>
        <v>0</v>
      </c>
      <c r="AN132" s="20"/>
      <c r="AO132" s="19">
        <f>(AN132*$D132*$E132*$G132*$H132*$AO$14)</f>
        <v>0</v>
      </c>
      <c r="AP132" s="20">
        <v>0</v>
      </c>
      <c r="AQ132" s="20">
        <f>(AP132*$D132*$E132*$G132*$H132*$AQ$14)</f>
        <v>0</v>
      </c>
      <c r="AR132" s="20">
        <v>0</v>
      </c>
      <c r="AS132" s="20">
        <f>(AR132*$D132*$E132*$G132*$H132*$AS$14)</f>
        <v>0</v>
      </c>
      <c r="AT132" s="20">
        <v>0</v>
      </c>
      <c r="AU132" s="19">
        <f>(AT132*$D132*$E132*$G132*$H132*$AU$14)</f>
        <v>0</v>
      </c>
      <c r="AV132" s="20">
        <v>0</v>
      </c>
      <c r="AW132" s="19">
        <f>(AV132*$D132*$E132*$G132*$H132*$AW$14)</f>
        <v>0</v>
      </c>
      <c r="AX132" s="20">
        <v>0</v>
      </c>
      <c r="AY132" s="19">
        <f>(AX132*$D132*$E132*$G132*$H132*$AY$14)</f>
        <v>0</v>
      </c>
      <c r="AZ132" s="20"/>
      <c r="BA132" s="19">
        <f>(AZ132*$D132*$E132*$G132*$H132*$BA$14)</f>
        <v>0</v>
      </c>
      <c r="BB132" s="20"/>
      <c r="BC132" s="19">
        <f>(BB132*$D132*$E132*$G132*$H132*$BC$14)</f>
        <v>0</v>
      </c>
      <c r="BD132" s="20"/>
      <c r="BE132" s="19">
        <f>(BD132*$D132*$E132*$G132*$I132*$BE$14)</f>
        <v>0</v>
      </c>
      <c r="BF132" s="20">
        <v>41</v>
      </c>
      <c r="BG132" s="19">
        <f>(BF132*$D132*$E132*$G132*$I132*$BG$14)</f>
        <v>6514463.7599999998</v>
      </c>
      <c r="BH132" s="20">
        <v>0</v>
      </c>
      <c r="BI132" s="19">
        <f>(BH132*$D132*$E132*$G132*$I132*$BI$14)</f>
        <v>0</v>
      </c>
      <c r="BJ132" s="20">
        <v>0</v>
      </c>
      <c r="BK132" s="19">
        <f>(BJ132*$D132*$E132*$G132*$I132*$BK$14)</f>
        <v>0</v>
      </c>
      <c r="BL132" s="20"/>
      <c r="BM132" s="19">
        <f>(BL132*$D132*$E132*$G132*$I132*$BM$14)</f>
        <v>0</v>
      </c>
      <c r="BN132" s="20">
        <v>1</v>
      </c>
      <c r="BO132" s="19">
        <f>(BN132*$D132*$E132*$G132*$I132*$BO$14)</f>
        <v>158889.35999999999</v>
      </c>
      <c r="BP132" s="20">
        <v>1</v>
      </c>
      <c r="BQ132" s="19">
        <f>(BP132*$D132*$E132*$G132*$I132*$BQ$14)</f>
        <v>198611.69999999998</v>
      </c>
      <c r="BR132" s="20"/>
      <c r="BS132" s="19">
        <f>(BR132*$D132*$E132*$G132*$I132*$BS$14)</f>
        <v>0</v>
      </c>
      <c r="BT132" s="20"/>
      <c r="BU132" s="19">
        <f>(BT132*$D132*$E132*$G132*$I132*$BU$14)</f>
        <v>0</v>
      </c>
      <c r="BV132" s="20">
        <v>3</v>
      </c>
      <c r="BW132" s="19">
        <f>(BV132*$D132*$E132*$G132*$I132*$BW$14)</f>
        <v>476668.07999999996</v>
      </c>
      <c r="BX132" s="20"/>
      <c r="BY132" s="22">
        <f>(BX132*$D132*$E132*$G132*$I132*$BY$14)</f>
        <v>0</v>
      </c>
      <c r="BZ132" s="20">
        <v>0</v>
      </c>
      <c r="CA132" s="19">
        <f>(BZ132*$D132*$E132*$G132*$H132*$CA$14)</f>
        <v>0</v>
      </c>
      <c r="CB132" s="20">
        <v>0</v>
      </c>
      <c r="CC132" s="19">
        <f>(CB132*$D132*$E132*$G132*$H132*$CC$14)</f>
        <v>0</v>
      </c>
      <c r="CD132" s="20">
        <v>0</v>
      </c>
      <c r="CE132" s="21">
        <f>(CD132*$D132*$E132*$G132*$H132*$CE$14)</f>
        <v>0</v>
      </c>
      <c r="CF132" s="20"/>
      <c r="CG132" s="20">
        <f>(CF132*$D132*$E132*$G132*$H132*$CG$14)</f>
        <v>0</v>
      </c>
      <c r="CH132" s="20"/>
      <c r="CI132" s="19">
        <f>(CH132*$D132*$E132*$G132*$I132*$CI$14)</f>
        <v>0</v>
      </c>
      <c r="CJ132" s="20">
        <v>0</v>
      </c>
      <c r="CK132" s="19">
        <f>(CJ132*$D132*$E132*$G132*$H132*$CK$14)</f>
        <v>0</v>
      </c>
      <c r="CL132" s="20"/>
      <c r="CM132" s="19">
        <f>(CL132*$D132*$E132*$G132*$H132*$CM$14)</f>
        <v>0</v>
      </c>
      <c r="CN132" s="20"/>
      <c r="CO132" s="19">
        <f>(CN132*$D132*$E132*$G132*$H132*$CO$14)</f>
        <v>0</v>
      </c>
      <c r="CP132" s="20"/>
      <c r="CQ132" s="19">
        <f>(CP132*$D132*$E132*$G132*$H132*$CQ$14)</f>
        <v>0</v>
      </c>
      <c r="CR132" s="20"/>
      <c r="CS132" s="19">
        <f>(CR132*$D132*$E132*$G132*$H132*$CS$14)</f>
        <v>0</v>
      </c>
      <c r="CT132" s="20">
        <v>0</v>
      </c>
      <c r="CU132" s="19">
        <f>(CT132*$D132*$E132*$G132*$I132*$CU$14)</f>
        <v>0</v>
      </c>
      <c r="CV132" s="24"/>
      <c r="CW132" s="19">
        <f>(CV132*$D132*$E132*$G132*$I132*$CW$14)</f>
        <v>0</v>
      </c>
      <c r="CX132" s="20"/>
      <c r="CY132" s="19">
        <f>(CX132*$D132*$E132*$G132*$H132*$CY$14)</f>
        <v>0</v>
      </c>
      <c r="CZ132" s="20">
        <v>0</v>
      </c>
      <c r="DA132" s="19">
        <f>(CZ132*$D132*$E132*$G132*$I132*$DA$14)</f>
        <v>0</v>
      </c>
      <c r="DB132" s="20">
        <v>0</v>
      </c>
      <c r="DC132" s="19">
        <f>(DB132*$D132*$E132*$G132*$I132*$DC$14)</f>
        <v>0</v>
      </c>
      <c r="DD132" s="20"/>
      <c r="DE132" s="19">
        <f>(DD132*$D132*$E132*$G132*$I132*$DE$14)</f>
        <v>0</v>
      </c>
      <c r="DF132" s="20"/>
      <c r="DG132" s="19">
        <f>(DF132*$D132*$E132*$G132*$I132*$DG$14)</f>
        <v>0</v>
      </c>
      <c r="DH132" s="20"/>
      <c r="DI132" s="19">
        <f>(DH132*$D132*$E132*$G132*$J132*$DI$14)</f>
        <v>0</v>
      </c>
      <c r="DJ132" s="20"/>
      <c r="DK132" s="19">
        <f>(DJ132*$D132*$E132*$G132*$K132*$DK$14)</f>
        <v>0</v>
      </c>
      <c r="DL132" s="19">
        <f t="shared" si="616"/>
        <v>218</v>
      </c>
      <c r="DM132" s="19">
        <f t="shared" si="616"/>
        <v>32400188.659999993</v>
      </c>
    </row>
    <row r="133" spans="1:117" ht="30" x14ac:dyDescent="0.25">
      <c r="A133" s="123"/>
      <c r="B133" s="81">
        <v>102</v>
      </c>
      <c r="C133" s="13" t="s">
        <v>252</v>
      </c>
      <c r="D133" s="14">
        <v>22900</v>
      </c>
      <c r="E133" s="23">
        <v>5.82</v>
      </c>
      <c r="F133" s="23"/>
      <c r="G133" s="132">
        <v>1</v>
      </c>
      <c r="H133" s="14">
        <v>1.4</v>
      </c>
      <c r="I133" s="14">
        <v>1.68</v>
      </c>
      <c r="J133" s="14">
        <v>2.23</v>
      </c>
      <c r="K133" s="17">
        <v>2.57</v>
      </c>
      <c r="L133" s="20">
        <v>2</v>
      </c>
      <c r="M133" s="19">
        <f t="shared" ref="M133" si="670">(L133*$D133*$E133*$G133*$H133)</f>
        <v>373178.39999999997</v>
      </c>
      <c r="N133" s="20">
        <v>260</v>
      </c>
      <c r="O133" s="20">
        <f t="shared" ref="O133" si="671">(N133*$D133*$E133*$G133*$H133)</f>
        <v>48513192</v>
      </c>
      <c r="P133" s="20">
        <v>1</v>
      </c>
      <c r="Q133" s="19">
        <f t="shared" ref="Q133" si="672">(P133*$D133*$E133*$G133*$H133)</f>
        <v>186589.19999999998</v>
      </c>
      <c r="R133" s="20">
        <v>1</v>
      </c>
      <c r="S133" s="19">
        <f t="shared" ref="S133" si="673">(R133*$D133*$E133*$G133*$H133)</f>
        <v>186589.19999999998</v>
      </c>
      <c r="T133" s="20">
        <v>0</v>
      </c>
      <c r="U133" s="19">
        <f t="shared" ref="U133" si="674">(T133*$D133*$E133*$G133*$H133)</f>
        <v>0</v>
      </c>
      <c r="V133" s="20">
        <v>0</v>
      </c>
      <c r="W133" s="19">
        <f t="shared" ref="W133" si="675">(V133*$D133*$E133*$G133*$H133)</f>
        <v>0</v>
      </c>
      <c r="X133" s="20"/>
      <c r="Y133" s="19">
        <f t="shared" ref="Y133" si="676">(X133*$D133*$E133*$G133*$H133)</f>
        <v>0</v>
      </c>
      <c r="Z133" s="20">
        <v>0</v>
      </c>
      <c r="AA133" s="19">
        <f t="shared" ref="AA133" si="677">(Z133*$D133*$E133*$G133*$H133)</f>
        <v>0</v>
      </c>
      <c r="AB133" s="20"/>
      <c r="AC133" s="19">
        <f t="shared" ref="AC133" si="678">(AB133*$D133*$E133*$G133*$H133)</f>
        <v>0</v>
      </c>
      <c r="AD133" s="20">
        <v>0</v>
      </c>
      <c r="AE133" s="19">
        <f t="shared" ref="AE133" si="679">(AD133*$D133*$E133*$G133*$H133)</f>
        <v>0</v>
      </c>
      <c r="AF133" s="77"/>
      <c r="AG133" s="19">
        <f t="shared" ref="AG133" si="680">(AF133*$D133*$E133*$G133*$H133)</f>
        <v>0</v>
      </c>
      <c r="AH133" s="20"/>
      <c r="AI133" s="19">
        <f t="shared" ref="AI133" si="681">(AH133*$D133*$E133*$G133*$H133)</f>
        <v>0</v>
      </c>
      <c r="AJ133" s="24"/>
      <c r="AK133" s="19">
        <f t="shared" ref="AK133" si="682">(AJ133*$D133*$E133*$G133*$I133)</f>
        <v>0</v>
      </c>
      <c r="AL133" s="20">
        <v>0</v>
      </c>
      <c r="AM133" s="19">
        <f t="shared" ref="AM133" si="683">(AL133*$D133*$E133*$G133*$I133)</f>
        <v>0</v>
      </c>
      <c r="AN133" s="20"/>
      <c r="AO133" s="19">
        <f t="shared" ref="AO133" si="684">(AN133*$D133*$E133*$G133*$H133)</f>
        <v>0</v>
      </c>
      <c r="AP133" s="20">
        <v>0</v>
      </c>
      <c r="AQ133" s="20">
        <f t="shared" ref="AQ133" si="685">(AP133*$D133*$E133*$G133*$H133)</f>
        <v>0</v>
      </c>
      <c r="AR133" s="20"/>
      <c r="AS133" s="20">
        <f t="shared" ref="AS133" si="686">(AR133*$D133*$E133*$G133*$H133)</f>
        <v>0</v>
      </c>
      <c r="AT133" s="20">
        <v>0</v>
      </c>
      <c r="AU133" s="19">
        <f t="shared" ref="AU133" si="687">(AT133*$D133*$E133*$G133*$H133)</f>
        <v>0</v>
      </c>
      <c r="AV133" s="20">
        <v>0</v>
      </c>
      <c r="AW133" s="19">
        <f t="shared" ref="AW133" si="688">(AV133*$D133*$E133*$G133*$H133)</f>
        <v>0</v>
      </c>
      <c r="AX133" s="20">
        <v>0</v>
      </c>
      <c r="AY133" s="19">
        <f t="shared" ref="AY133" si="689">(AX133*$D133*$E133*$G133*$H133)</f>
        <v>0</v>
      </c>
      <c r="AZ133" s="20"/>
      <c r="BA133" s="19">
        <f t="shared" ref="BA133" si="690">(AZ133*$D133*$E133*$G133*$H133)</f>
        <v>0</v>
      </c>
      <c r="BB133" s="20"/>
      <c r="BC133" s="19">
        <f t="shared" ref="BC133" si="691">(BB133*$D133*$E133*$G133*$H133)</f>
        <v>0</v>
      </c>
      <c r="BD133" s="20"/>
      <c r="BE133" s="19">
        <f t="shared" ref="BE133" si="692">(BD133*$D133*$E133*$G133*$I133)</f>
        <v>0</v>
      </c>
      <c r="BF133" s="20">
        <v>85</v>
      </c>
      <c r="BG133" s="19">
        <f t="shared" ref="BG133" si="693">(BF133*$D133*$E133*$G133*$I133)</f>
        <v>19032098.399999999</v>
      </c>
      <c r="BH133" s="20">
        <v>0</v>
      </c>
      <c r="BI133" s="19">
        <f t="shared" ref="BI133" si="694">(BH133*$D133*$E133*$G133*$I133)</f>
        <v>0</v>
      </c>
      <c r="BJ133" s="20">
        <v>0</v>
      </c>
      <c r="BK133" s="19">
        <f t="shared" ref="BK133" si="695">(BJ133*$D133*$E133*$G133*$I133)</f>
        <v>0</v>
      </c>
      <c r="BL133" s="20"/>
      <c r="BM133" s="19">
        <f t="shared" ref="BM133" si="696">(BL133*$D133*$E133*$G133*$I133)</f>
        <v>0</v>
      </c>
      <c r="BN133" s="20">
        <v>1</v>
      </c>
      <c r="BO133" s="19">
        <f t="shared" ref="BO133" si="697">(BN133*$D133*$E133*$G133*$I133)</f>
        <v>223907.03999999998</v>
      </c>
      <c r="BP133" s="20">
        <v>1</v>
      </c>
      <c r="BQ133" s="19">
        <f t="shared" ref="BQ133" si="698">(BP133*$D133*$E133*$G133*$I133)</f>
        <v>223907.03999999998</v>
      </c>
      <c r="BR133" s="20"/>
      <c r="BS133" s="19">
        <f t="shared" ref="BS133" si="699">(BR133*$D133*$E133*$G133*$I133)</f>
        <v>0</v>
      </c>
      <c r="BT133" s="20">
        <v>5</v>
      </c>
      <c r="BU133" s="19">
        <f t="shared" ref="BU133" si="700">(BT133*$D133*$E133*$G133*$I133)</f>
        <v>1119535.2</v>
      </c>
      <c r="BV133" s="20">
        <v>1</v>
      </c>
      <c r="BW133" s="19">
        <f t="shared" ref="BW133" si="701">(BV133*$D133*$E133*$G133*$I133)</f>
        <v>223907.03999999998</v>
      </c>
      <c r="BX133" s="20"/>
      <c r="BY133" s="22">
        <f t="shared" ref="BY133" si="702">(BX133*$D133*$E133*$G133*$I133)</f>
        <v>0</v>
      </c>
      <c r="BZ133" s="20">
        <v>0</v>
      </c>
      <c r="CA133" s="19">
        <f t="shared" ref="CA133" si="703">(BZ133*$D133*$E133*$G133*$H133)</f>
        <v>0</v>
      </c>
      <c r="CB133" s="20">
        <v>0</v>
      </c>
      <c r="CC133" s="19">
        <f t="shared" ref="CC133" si="704">(CB133*$D133*$E133*$G133*$H133)</f>
        <v>0</v>
      </c>
      <c r="CD133" s="20">
        <v>0</v>
      </c>
      <c r="CE133" s="21">
        <f t="shared" ref="CE133" si="705">(CD133*$D133*$E133*$G133*$H133)</f>
        <v>0</v>
      </c>
      <c r="CF133" s="20"/>
      <c r="CG133" s="20">
        <f t="shared" ref="CG133" si="706">(CF133*$D133*$E133*$G133*$H133)</f>
        <v>0</v>
      </c>
      <c r="CH133" s="20"/>
      <c r="CI133" s="19">
        <f t="shared" ref="CI133" si="707">(CH133*$D133*$E133*$G133*$I133)</f>
        <v>0</v>
      </c>
      <c r="CJ133" s="20">
        <v>0</v>
      </c>
      <c r="CK133" s="19">
        <f t="shared" ref="CK133" si="708">(CJ133*$D133*$E133*$G133*$H133)</f>
        <v>0</v>
      </c>
      <c r="CL133" s="20"/>
      <c r="CM133" s="19">
        <f t="shared" ref="CM133" si="709">(CL133*$D133*$E133*$G133*$H133)</f>
        <v>0</v>
      </c>
      <c r="CN133" s="20"/>
      <c r="CO133" s="19">
        <f t="shared" ref="CO133" si="710">(CN133*$D133*$E133*$G133*$H133)</f>
        <v>0</v>
      </c>
      <c r="CP133" s="20"/>
      <c r="CQ133" s="19">
        <f t="shared" ref="CQ133" si="711">(CP133*$D133*$E133*$G133*$H133)</f>
        <v>0</v>
      </c>
      <c r="CR133" s="20"/>
      <c r="CS133" s="19">
        <f t="shared" ref="CS133" si="712">(CR133*$D133*$E133*$G133*$H133)</f>
        <v>0</v>
      </c>
      <c r="CT133" s="20">
        <v>0</v>
      </c>
      <c r="CU133" s="19">
        <f t="shared" ref="CU133" si="713">(CT133*$D133*$E133*$G133*$I133)</f>
        <v>0</v>
      </c>
      <c r="CV133" s="24"/>
      <c r="CW133" s="19">
        <f t="shared" ref="CW133" si="714">(CV133*$D133*$E133*$G133*$I133)</f>
        <v>0</v>
      </c>
      <c r="CX133" s="20"/>
      <c r="CY133" s="19">
        <f t="shared" ref="CY133" si="715">(CX133*$D133*$E133*$G133*$H133)</f>
        <v>0</v>
      </c>
      <c r="CZ133" s="20">
        <v>0</v>
      </c>
      <c r="DA133" s="19">
        <f t="shared" ref="DA133" si="716">(CZ133*$D133*$E133*$G133*$I133)</f>
        <v>0</v>
      </c>
      <c r="DB133" s="20">
        <v>0</v>
      </c>
      <c r="DC133" s="19">
        <f t="shared" ref="DC133" si="717">(DB133*$D133*$E133*$G133*$I133)</f>
        <v>0</v>
      </c>
      <c r="DD133" s="20"/>
      <c r="DE133" s="19">
        <f t="shared" ref="DE133" si="718">(DD133*$D133*$E133*$G133*$I133)</f>
        <v>0</v>
      </c>
      <c r="DF133" s="20"/>
      <c r="DG133" s="19">
        <f t="shared" ref="DG133" si="719">(DF133*$D133*$E133*$G133*$I133)</f>
        <v>0</v>
      </c>
      <c r="DH133" s="20"/>
      <c r="DI133" s="19">
        <f t="shared" ref="DI133" si="720">(DH133*$D133*$E133*$G133*$J133)</f>
        <v>0</v>
      </c>
      <c r="DJ133" s="20"/>
      <c r="DK133" s="19">
        <f t="shared" ref="DK133" si="721">(DJ133*$D133*$E133*$G133*$K133)</f>
        <v>0</v>
      </c>
      <c r="DL133" s="19">
        <f t="shared" si="616"/>
        <v>357</v>
      </c>
      <c r="DM133" s="19">
        <f t="shared" si="616"/>
        <v>70082903.520000026</v>
      </c>
    </row>
    <row r="134" spans="1:117" ht="36" customHeight="1" x14ac:dyDescent="0.25">
      <c r="A134" s="123"/>
      <c r="B134" s="81">
        <v>103</v>
      </c>
      <c r="C134" s="13" t="s">
        <v>253</v>
      </c>
      <c r="D134" s="14">
        <v>22900</v>
      </c>
      <c r="E134" s="23">
        <v>1.41</v>
      </c>
      <c r="F134" s="23"/>
      <c r="G134" s="16">
        <v>1</v>
      </c>
      <c r="H134" s="14">
        <v>1.4</v>
      </c>
      <c r="I134" s="14">
        <v>1.68</v>
      </c>
      <c r="J134" s="14">
        <v>2.23</v>
      </c>
      <c r="K134" s="17">
        <v>2.57</v>
      </c>
      <c r="L134" s="20"/>
      <c r="M134" s="19">
        <f t="shared" si="294"/>
        <v>0</v>
      </c>
      <c r="N134" s="20">
        <v>43</v>
      </c>
      <c r="O134" s="20">
        <f>(N134*$D134*$E134*$G134*$H134*$O$14)</f>
        <v>2138177.58</v>
      </c>
      <c r="P134" s="20">
        <v>1</v>
      </c>
      <c r="Q134" s="19">
        <f>(P134*$D134*$E134*$G134*$H134*$Q$14)</f>
        <v>49725.06</v>
      </c>
      <c r="R134" s="20"/>
      <c r="S134" s="19">
        <f>(R134/12*7*$D134*$E134*$G134*$H134*$S$14)+(R134/12*5*$D134*$E134*$G134*$H134*$S$15)</f>
        <v>0</v>
      </c>
      <c r="T134" s="20"/>
      <c r="U134" s="19">
        <f>(T134*$D134*$E134*$G134*$H134*$U$14)</f>
        <v>0</v>
      </c>
      <c r="V134" s="20"/>
      <c r="W134" s="19">
        <f>(V134*$D134*$E134*$G134*$H134*$W$14)</f>
        <v>0</v>
      </c>
      <c r="X134" s="20"/>
      <c r="Y134" s="19">
        <f>(X134*$D134*$E134*$G134*$H134*$Y$14)</f>
        <v>0</v>
      </c>
      <c r="Z134" s="20"/>
      <c r="AA134" s="19">
        <f>(Z134*$D134*$E134*$G134*$H134*$AA$14)</f>
        <v>0</v>
      </c>
      <c r="AB134" s="20"/>
      <c r="AC134" s="19">
        <f>(AB134*$D134*$E134*$G134*$H134*$AC$14)</f>
        <v>0</v>
      </c>
      <c r="AD134" s="20"/>
      <c r="AE134" s="19">
        <f>(AD134*$D134*$E134*$G134*$H134*$AE$14)</f>
        <v>0</v>
      </c>
      <c r="AF134" s="77"/>
      <c r="AG134" s="19">
        <f>(AF134*$D134*$E134*$G134*$H134*$AG$14)</f>
        <v>0</v>
      </c>
      <c r="AH134" s="20"/>
      <c r="AI134" s="19">
        <f>(AH134*$D134*$E134*$G134*$H134*$AI$14)</f>
        <v>0</v>
      </c>
      <c r="AJ134" s="24"/>
      <c r="AK134" s="19">
        <f>(AJ134*$D134*$E134*$G134*$I134*$AK$14)</f>
        <v>0</v>
      </c>
      <c r="AL134" s="20"/>
      <c r="AM134" s="19">
        <f>(AL134*$D134*$E134*$G134*$I134*$AM$14)</f>
        <v>0</v>
      </c>
      <c r="AN134" s="20"/>
      <c r="AO134" s="19">
        <f>(AN134*$D134*$E134*$G134*$H134*$AO$14)</f>
        <v>0</v>
      </c>
      <c r="AP134" s="20"/>
      <c r="AQ134" s="20">
        <f>(AP134*$D134*$E134*$G134*$H134*$AQ$14)</f>
        <v>0</v>
      </c>
      <c r="AR134" s="20"/>
      <c r="AS134" s="20">
        <f>(AR134*$D134*$E134*$G134*$H134*$AS$14)</f>
        <v>0</v>
      </c>
      <c r="AT134" s="20"/>
      <c r="AU134" s="19">
        <f>(AT134*$D134*$E134*$G134*$H134*$AU$14)</f>
        <v>0</v>
      </c>
      <c r="AV134" s="20"/>
      <c r="AW134" s="19">
        <f>(AV134*$D134*$E134*$G134*$H134*$AW$14)</f>
        <v>0</v>
      </c>
      <c r="AX134" s="20"/>
      <c r="AY134" s="19">
        <f>(AX134*$D134*$E134*$G134*$H134*$AY$14)</f>
        <v>0</v>
      </c>
      <c r="AZ134" s="20"/>
      <c r="BA134" s="19">
        <f>(AZ134*$D134*$E134*$G134*$H134*$BA$14)</f>
        <v>0</v>
      </c>
      <c r="BB134" s="20"/>
      <c r="BC134" s="19">
        <f>(BB134*$D134*$E134*$G134*$H134*$BC$14)</f>
        <v>0</v>
      </c>
      <c r="BD134" s="20"/>
      <c r="BE134" s="19">
        <f>(BD134*$D134*$E134*$G134*$I134*$BE$14)</f>
        <v>0</v>
      </c>
      <c r="BF134" s="20">
        <v>1</v>
      </c>
      <c r="BG134" s="19">
        <f>(BF134*$D134*$E134*$G134*$I134*$BG$14)</f>
        <v>54245.51999999999</v>
      </c>
      <c r="BH134" s="20"/>
      <c r="BI134" s="19">
        <f>(BH134*$D134*$E134*$G134*$I134*$BI$14)</f>
        <v>0</v>
      </c>
      <c r="BJ134" s="20"/>
      <c r="BK134" s="19">
        <f>(BJ134*$D134*$E134*$G134*$I134*$BK$14)</f>
        <v>0</v>
      </c>
      <c r="BL134" s="20"/>
      <c r="BM134" s="19">
        <f>(BL134*$D134*$E134*$G134*$I134*$BM$14)</f>
        <v>0</v>
      </c>
      <c r="BN134" s="20"/>
      <c r="BO134" s="19">
        <f>(BN134*$D134*$E134*$G134*$I134*$BO$14)</f>
        <v>0</v>
      </c>
      <c r="BP134" s="20"/>
      <c r="BQ134" s="19">
        <f>(BP134*$D134*$E134*$G134*$I134*$BQ$14)</f>
        <v>0</v>
      </c>
      <c r="BR134" s="20"/>
      <c r="BS134" s="19">
        <f>(BR134*$D134*$E134*$G134*$I134*$BS$14)</f>
        <v>0</v>
      </c>
      <c r="BT134" s="20"/>
      <c r="BU134" s="19">
        <f>(BT134*$D134*$E134*$G134*$I134*$BU$14)</f>
        <v>0</v>
      </c>
      <c r="BV134" s="20"/>
      <c r="BW134" s="19">
        <f>(BV134*$D134*$E134*$G134*$I134*$BW$14)</f>
        <v>0</v>
      </c>
      <c r="BX134" s="20"/>
      <c r="BY134" s="22">
        <f>(BX134*$D134*$E134*$G134*$I134*$BY$14)</f>
        <v>0</v>
      </c>
      <c r="BZ134" s="20"/>
      <c r="CA134" s="19">
        <f>(BZ134*$D134*$E134*$G134*$H134*$CA$14)</f>
        <v>0</v>
      </c>
      <c r="CB134" s="20"/>
      <c r="CC134" s="19">
        <f>(CB134*$D134*$E134*$G134*$H134*$CC$14)</f>
        <v>0</v>
      </c>
      <c r="CD134" s="20"/>
      <c r="CE134" s="21">
        <f>(CD134*$D134*$E134*$G134*$H134*$CE$14)</f>
        <v>0</v>
      </c>
      <c r="CF134" s="20"/>
      <c r="CG134" s="20">
        <f>(CF134*$D134*$E134*$G134*$H134*$CG$14)</f>
        <v>0</v>
      </c>
      <c r="CH134" s="20"/>
      <c r="CI134" s="19">
        <f>(CH134*$D134*$E134*$G134*$I134*$CI$14)</f>
        <v>0</v>
      </c>
      <c r="CJ134" s="20"/>
      <c r="CK134" s="19">
        <f>(CJ134*$D134*$E134*$G134*$H134*$CK$14)</f>
        <v>0</v>
      </c>
      <c r="CL134" s="20"/>
      <c r="CM134" s="19">
        <f>(CL134*$D134*$E134*$G134*$H134*$CM$14)</f>
        <v>0</v>
      </c>
      <c r="CN134" s="20"/>
      <c r="CO134" s="19">
        <f>(CN134*$D134*$E134*$G134*$H134*$CO$14)</f>
        <v>0</v>
      </c>
      <c r="CP134" s="20"/>
      <c r="CQ134" s="19">
        <f>(CP134*$D134*$E134*$G134*$H134*$CQ$14)</f>
        <v>0</v>
      </c>
      <c r="CR134" s="20"/>
      <c r="CS134" s="19">
        <f>(CR134*$D134*$E134*$G134*$H134*$CS$14)</f>
        <v>0</v>
      </c>
      <c r="CT134" s="20"/>
      <c r="CU134" s="19">
        <f>(CT134*$D134*$E134*$G134*$I134*$CU$14)</f>
        <v>0</v>
      </c>
      <c r="CV134" s="24"/>
      <c r="CW134" s="19">
        <f>(CV134*$D134*$E134*$G134*$I134*$CW$14)</f>
        <v>0</v>
      </c>
      <c r="CX134" s="20"/>
      <c r="CY134" s="19">
        <f>(CX134*$D134*$E134*$G134*$H134*$CY$14)</f>
        <v>0</v>
      </c>
      <c r="CZ134" s="20"/>
      <c r="DA134" s="19">
        <f>(CZ134*$D134*$E134*$G134*$I134*$DA$14)</f>
        <v>0</v>
      </c>
      <c r="DB134" s="20"/>
      <c r="DC134" s="19">
        <f>(DB134*$D134*$E134*$G134*$I134*$DC$14)</f>
        <v>0</v>
      </c>
      <c r="DD134" s="20"/>
      <c r="DE134" s="19">
        <f>(DD134*$D134*$E134*$G134*$I134*$DE$14)</f>
        <v>0</v>
      </c>
      <c r="DF134" s="20"/>
      <c r="DG134" s="19">
        <f>(DF134*$D134*$E134*$G134*$I134*$DG$14)</f>
        <v>0</v>
      </c>
      <c r="DH134" s="20"/>
      <c r="DI134" s="19">
        <f>(DH134*$D134*$E134*$G134*$J134*$DI$14)</f>
        <v>0</v>
      </c>
      <c r="DJ134" s="20"/>
      <c r="DK134" s="19">
        <f>(DJ134*$D134*$E134*$G134*$K134*$DK$14)</f>
        <v>0</v>
      </c>
      <c r="DL134" s="19">
        <f t="shared" si="616"/>
        <v>45</v>
      </c>
      <c r="DM134" s="19">
        <f t="shared" si="616"/>
        <v>2242148.16</v>
      </c>
    </row>
    <row r="135" spans="1:117" ht="30" x14ac:dyDescent="0.25">
      <c r="A135" s="123"/>
      <c r="B135" s="81">
        <v>104</v>
      </c>
      <c r="C135" s="13" t="s">
        <v>254</v>
      </c>
      <c r="D135" s="14">
        <v>22900</v>
      </c>
      <c r="E135" s="23">
        <v>2.19</v>
      </c>
      <c r="F135" s="23"/>
      <c r="G135" s="16">
        <v>0.9</v>
      </c>
      <c r="H135" s="14">
        <v>1.4</v>
      </c>
      <c r="I135" s="14">
        <v>1.68</v>
      </c>
      <c r="J135" s="14">
        <v>2.23</v>
      </c>
      <c r="K135" s="17">
        <v>2.57</v>
      </c>
      <c r="L135" s="20">
        <v>60</v>
      </c>
      <c r="M135" s="19">
        <f t="shared" ref="M135" si="722">(L135*$D135*$E135*$G135*$H135)</f>
        <v>3791415.5999999996</v>
      </c>
      <c r="N135" s="20">
        <v>132</v>
      </c>
      <c r="O135" s="20">
        <f t="shared" ref="O135" si="723">(N135*$D135*$E135*$G135*$H135)</f>
        <v>8341114.3199999994</v>
      </c>
      <c r="P135" s="20"/>
      <c r="Q135" s="19">
        <f t="shared" ref="Q135" si="724">(P135*$D135*$E135*$G135*$H135)</f>
        <v>0</v>
      </c>
      <c r="R135" s="20"/>
      <c r="S135" s="19">
        <f t="shared" ref="S135" si="725">(R135*$D135*$E135*$G135*$H135)</f>
        <v>0</v>
      </c>
      <c r="T135" s="20">
        <v>0</v>
      </c>
      <c r="U135" s="19">
        <f t="shared" ref="U135" si="726">(T135*$D135*$E135*$G135*$H135)</f>
        <v>0</v>
      </c>
      <c r="V135" s="20">
        <v>0</v>
      </c>
      <c r="W135" s="19">
        <f t="shared" ref="W135" si="727">(V135*$D135*$E135*$G135*$H135)</f>
        <v>0</v>
      </c>
      <c r="X135" s="20"/>
      <c r="Y135" s="19">
        <f t="shared" ref="Y135" si="728">(X135*$D135*$E135*$G135*$H135)</f>
        <v>0</v>
      </c>
      <c r="Z135" s="20">
        <v>0</v>
      </c>
      <c r="AA135" s="19">
        <f t="shared" ref="AA135" si="729">(Z135*$D135*$E135*$G135*$H135)</f>
        <v>0</v>
      </c>
      <c r="AB135" s="20"/>
      <c r="AC135" s="19">
        <f t="shared" ref="AC135" si="730">(AB135*$D135*$E135*$G135*$H135)</f>
        <v>0</v>
      </c>
      <c r="AD135" s="20"/>
      <c r="AE135" s="19">
        <f t="shared" ref="AE135" si="731">(AD135*$D135*$E135*$G135*$H135)</f>
        <v>0</v>
      </c>
      <c r="AF135" s="77"/>
      <c r="AG135" s="19">
        <f t="shared" ref="AG135" si="732">(AF135*$D135*$E135*$G135*$H135)</f>
        <v>0</v>
      </c>
      <c r="AH135" s="20"/>
      <c r="AI135" s="19">
        <f t="shared" ref="AI135" si="733">(AH135*$D135*$E135*$G135*$H135)</f>
        <v>0</v>
      </c>
      <c r="AJ135" s="24"/>
      <c r="AK135" s="19">
        <f t="shared" ref="AK135" si="734">(AJ135*$D135*$E135*$G135*$I135)</f>
        <v>0</v>
      </c>
      <c r="AL135" s="20">
        <v>0</v>
      </c>
      <c r="AM135" s="19">
        <f t="shared" ref="AM135" si="735">(AL135*$D135*$E135*$G135*$I135)</f>
        <v>0</v>
      </c>
      <c r="AN135" s="20"/>
      <c r="AO135" s="19">
        <f t="shared" ref="AO135" si="736">(AN135*$D135*$E135*$G135*$H135)</f>
        <v>0</v>
      </c>
      <c r="AP135" s="20">
        <v>0</v>
      </c>
      <c r="AQ135" s="20">
        <f t="shared" ref="AQ135" si="737">(AP135*$D135*$E135*$G135*$H135)</f>
        <v>0</v>
      </c>
      <c r="AR135" s="20">
        <v>0</v>
      </c>
      <c r="AS135" s="20">
        <f t="shared" ref="AS135" si="738">(AR135*$D135*$E135*$G135*$H135)</f>
        <v>0</v>
      </c>
      <c r="AT135" s="20">
        <v>0</v>
      </c>
      <c r="AU135" s="19">
        <f t="shared" ref="AU135" si="739">(AT135*$D135*$E135*$G135*$H135)</f>
        <v>0</v>
      </c>
      <c r="AV135" s="20">
        <v>0</v>
      </c>
      <c r="AW135" s="19">
        <f t="shared" ref="AW135" si="740">(AV135*$D135*$E135*$G135*$H135)</f>
        <v>0</v>
      </c>
      <c r="AX135" s="20">
        <v>0</v>
      </c>
      <c r="AY135" s="19">
        <f t="shared" ref="AY135" si="741">(AX135*$D135*$E135*$G135*$H135)</f>
        <v>0</v>
      </c>
      <c r="AZ135" s="20"/>
      <c r="BA135" s="19">
        <f t="shared" ref="BA135" si="742">(AZ135*$D135*$E135*$G135*$H135)</f>
        <v>0</v>
      </c>
      <c r="BB135" s="20"/>
      <c r="BC135" s="19">
        <f t="shared" ref="BC135" si="743">(BB135*$D135*$E135*$G135*$H135)</f>
        <v>0</v>
      </c>
      <c r="BD135" s="20"/>
      <c r="BE135" s="19">
        <f t="shared" ref="BE135" si="744">(BD135*$D135*$E135*$G135*$I135)</f>
        <v>0</v>
      </c>
      <c r="BF135" s="20">
        <v>24</v>
      </c>
      <c r="BG135" s="19">
        <f t="shared" ref="BG135" si="745">(BF135*$D135*$E135*$G135*$I135)</f>
        <v>1819879.4880000001</v>
      </c>
      <c r="BH135" s="20">
        <v>0</v>
      </c>
      <c r="BI135" s="19">
        <f t="shared" ref="BI135" si="746">(BH135*$D135*$E135*$G135*$I135)</f>
        <v>0</v>
      </c>
      <c r="BJ135" s="20">
        <v>0</v>
      </c>
      <c r="BK135" s="19">
        <f t="shared" ref="BK135" si="747">(BJ135*$D135*$E135*$G135*$I135)</f>
        <v>0</v>
      </c>
      <c r="BL135" s="20"/>
      <c r="BM135" s="19">
        <f t="shared" ref="BM135" si="748">(BL135*$D135*$E135*$G135*$I135)</f>
        <v>0</v>
      </c>
      <c r="BN135" s="20"/>
      <c r="BO135" s="19">
        <f t="shared" ref="BO135" si="749">(BN135*$D135*$E135*$G135*$I135)</f>
        <v>0</v>
      </c>
      <c r="BP135" s="20"/>
      <c r="BQ135" s="19">
        <f t="shared" ref="BQ135" si="750">(BP135*$D135*$E135*$G135*$I135)</f>
        <v>0</v>
      </c>
      <c r="BR135" s="20"/>
      <c r="BS135" s="19">
        <f t="shared" ref="BS135" si="751">(BR135*$D135*$E135*$G135*$I135)</f>
        <v>0</v>
      </c>
      <c r="BT135" s="20"/>
      <c r="BU135" s="19">
        <f t="shared" ref="BU135" si="752">(BT135*$D135*$E135*$G135*$I135)</f>
        <v>0</v>
      </c>
      <c r="BV135" s="20"/>
      <c r="BW135" s="19">
        <f t="shared" ref="BW135" si="753">(BV135*$D135*$E135*$G135*$I135)</f>
        <v>0</v>
      </c>
      <c r="BX135" s="20"/>
      <c r="BY135" s="22">
        <f t="shared" ref="BY135" si="754">(BX135*$D135*$E135*$G135*$I135)</f>
        <v>0</v>
      </c>
      <c r="BZ135" s="20">
        <v>0</v>
      </c>
      <c r="CA135" s="19">
        <f t="shared" ref="CA135" si="755">(BZ135*$D135*$E135*$G135*$H135)</f>
        <v>0</v>
      </c>
      <c r="CB135" s="20">
        <v>0</v>
      </c>
      <c r="CC135" s="19">
        <f t="shared" ref="CC135" si="756">(CB135*$D135*$E135*$G135*$H135)</f>
        <v>0</v>
      </c>
      <c r="CD135" s="20">
        <v>0</v>
      </c>
      <c r="CE135" s="21">
        <f t="shared" ref="CE135" si="757">(CD135*$D135*$E135*$G135*$H135)</f>
        <v>0</v>
      </c>
      <c r="CF135" s="20"/>
      <c r="CG135" s="20">
        <f t="shared" ref="CG135" si="758">(CF135*$D135*$E135*$G135*$H135)</f>
        <v>0</v>
      </c>
      <c r="CH135" s="20"/>
      <c r="CI135" s="19">
        <f t="shared" ref="CI135" si="759">(CH135*$D135*$E135*$G135*$I135)</f>
        <v>0</v>
      </c>
      <c r="CJ135" s="20">
        <v>0</v>
      </c>
      <c r="CK135" s="19">
        <f t="shared" ref="CK135" si="760">(CJ135*$D135*$E135*$G135*$H135)</f>
        <v>0</v>
      </c>
      <c r="CL135" s="20"/>
      <c r="CM135" s="19">
        <f t="shared" ref="CM135" si="761">(CL135*$D135*$E135*$G135*$H135)</f>
        <v>0</v>
      </c>
      <c r="CN135" s="20"/>
      <c r="CO135" s="19">
        <f t="shared" ref="CO135" si="762">(CN135*$D135*$E135*$G135*$H135)</f>
        <v>0</v>
      </c>
      <c r="CP135" s="20"/>
      <c r="CQ135" s="19">
        <f t="shared" ref="CQ135" si="763">(CP135*$D135*$E135*$G135*$H135)</f>
        <v>0</v>
      </c>
      <c r="CR135" s="20"/>
      <c r="CS135" s="19">
        <f t="shared" ref="CS135" si="764">(CR135*$D135*$E135*$G135*$H135)</f>
        <v>0</v>
      </c>
      <c r="CT135" s="20">
        <v>0</v>
      </c>
      <c r="CU135" s="19">
        <f t="shared" ref="CU135" si="765">(CT135*$D135*$E135*$G135*$I135)</f>
        <v>0</v>
      </c>
      <c r="CV135" s="24"/>
      <c r="CW135" s="19">
        <f t="shared" ref="CW135" si="766">(CV135*$D135*$E135*$G135*$I135)</f>
        <v>0</v>
      </c>
      <c r="CX135" s="20"/>
      <c r="CY135" s="19">
        <f t="shared" ref="CY135" si="767">(CX135*$D135*$E135*$G135*$H135)</f>
        <v>0</v>
      </c>
      <c r="CZ135" s="20">
        <v>0</v>
      </c>
      <c r="DA135" s="19">
        <f t="shared" ref="DA135" si="768">(CZ135*$D135*$E135*$G135*$I135)</f>
        <v>0</v>
      </c>
      <c r="DB135" s="20">
        <v>0</v>
      </c>
      <c r="DC135" s="19">
        <f t="shared" ref="DC135" si="769">(DB135*$D135*$E135*$G135*$I135)</f>
        <v>0</v>
      </c>
      <c r="DD135" s="20"/>
      <c r="DE135" s="19">
        <f t="shared" ref="DE135" si="770">(DD135*$D135*$E135*$G135*$I135)</f>
        <v>0</v>
      </c>
      <c r="DF135" s="20"/>
      <c r="DG135" s="19">
        <f t="shared" ref="DG135" si="771">(DF135*$D135*$E135*$G135*$I135)</f>
        <v>0</v>
      </c>
      <c r="DH135" s="20"/>
      <c r="DI135" s="19">
        <f t="shared" ref="DI135" si="772">(DH135*$D135*$E135*$G135*$J135)</f>
        <v>0</v>
      </c>
      <c r="DJ135" s="20"/>
      <c r="DK135" s="19">
        <f t="shared" ref="DK135" si="773">(DJ135*$D135*$E135*$G135*$K135)</f>
        <v>0</v>
      </c>
      <c r="DL135" s="19">
        <f t="shared" si="616"/>
        <v>216</v>
      </c>
      <c r="DM135" s="19">
        <f t="shared" si="616"/>
        <v>13952409.407999998</v>
      </c>
    </row>
    <row r="136" spans="1:117" ht="30" customHeight="1" x14ac:dyDescent="0.25">
      <c r="A136" s="123"/>
      <c r="B136" s="81">
        <v>105</v>
      </c>
      <c r="C136" s="13" t="s">
        <v>255</v>
      </c>
      <c r="D136" s="14">
        <v>22900</v>
      </c>
      <c r="E136" s="23">
        <v>2.42</v>
      </c>
      <c r="F136" s="23"/>
      <c r="G136" s="16">
        <v>1</v>
      </c>
      <c r="H136" s="14">
        <v>1.4</v>
      </c>
      <c r="I136" s="14">
        <v>1.68</v>
      </c>
      <c r="J136" s="14">
        <v>2.23</v>
      </c>
      <c r="K136" s="17">
        <v>2.57</v>
      </c>
      <c r="L136" s="20">
        <v>1</v>
      </c>
      <c r="M136" s="19">
        <f t="shared" si="294"/>
        <v>85343.72</v>
      </c>
      <c r="N136" s="20">
        <v>12</v>
      </c>
      <c r="O136" s="20">
        <f>(N136*$D136*$E136*$G136*$H136*$O$14)</f>
        <v>1024124.64</v>
      </c>
      <c r="P136" s="20"/>
      <c r="Q136" s="19">
        <f>(P136*$D136*$E136*$G136*$H136*$Q$14)</f>
        <v>0</v>
      </c>
      <c r="R136" s="20"/>
      <c r="S136" s="19">
        <f t="shared" ref="S136:S137" si="774">(R136/12*7*$D136*$E136*$G136*$H136*$S$14)+(R136/12*5*$D136*$E136*$G136*$H136*$S$15)</f>
        <v>0</v>
      </c>
      <c r="T136" s="20">
        <v>0</v>
      </c>
      <c r="U136" s="19">
        <f>(T136*$D136*$E136*$G136*$H136*$U$14)</f>
        <v>0</v>
      </c>
      <c r="V136" s="20">
        <v>0</v>
      </c>
      <c r="W136" s="19">
        <f>(V136*$D136*$E136*$G136*$H136*$W$14)</f>
        <v>0</v>
      </c>
      <c r="X136" s="20"/>
      <c r="Y136" s="19">
        <f>(X136*$D136*$E136*$G136*$H136*$Y$14)</f>
        <v>0</v>
      </c>
      <c r="Z136" s="20">
        <v>0</v>
      </c>
      <c r="AA136" s="19">
        <f>(Z136*$D136*$E136*$G136*$H136*$AA$14)</f>
        <v>0</v>
      </c>
      <c r="AB136" s="20"/>
      <c r="AC136" s="19">
        <f>(AB136*$D136*$E136*$G136*$H136*$AC$14)</f>
        <v>0</v>
      </c>
      <c r="AD136" s="20">
        <v>0</v>
      </c>
      <c r="AE136" s="19">
        <f>(AD136*$D136*$E136*$G136*$H136*$AE$14)</f>
        <v>0</v>
      </c>
      <c r="AF136" s="77"/>
      <c r="AG136" s="19">
        <f>(AF136*$D136*$E136*$G136*$H136*$AG$14)</f>
        <v>0</v>
      </c>
      <c r="AH136" s="20"/>
      <c r="AI136" s="19">
        <f>(AH136*$D136*$E136*$G136*$H136*$AI$14)</f>
        <v>0</v>
      </c>
      <c r="AJ136" s="24"/>
      <c r="AK136" s="19">
        <f>(AJ136*$D136*$E136*$G136*$I136*$AK$14)</f>
        <v>0</v>
      </c>
      <c r="AL136" s="20">
        <v>0</v>
      </c>
      <c r="AM136" s="19">
        <f>(AL136*$D136*$E136*$G136*$I136*$AM$14)</f>
        <v>0</v>
      </c>
      <c r="AN136" s="20"/>
      <c r="AO136" s="19">
        <f>(AN136*$D136*$E136*$G136*$H136*$AO$14)</f>
        <v>0</v>
      </c>
      <c r="AP136" s="20">
        <v>0</v>
      </c>
      <c r="AQ136" s="20">
        <f>(AP136*$D136*$E136*$G136*$H136*$AQ$14)</f>
        <v>0</v>
      </c>
      <c r="AR136" s="20">
        <v>0</v>
      </c>
      <c r="AS136" s="20">
        <f>(AR136*$D136*$E136*$G136*$H136*$AS$14)</f>
        <v>0</v>
      </c>
      <c r="AT136" s="20">
        <v>0</v>
      </c>
      <c r="AU136" s="19">
        <f>(AT136*$D136*$E136*$G136*$H136*$AU$14)</f>
        <v>0</v>
      </c>
      <c r="AV136" s="20">
        <v>0</v>
      </c>
      <c r="AW136" s="19">
        <f>(AV136*$D136*$E136*$G136*$H136*$AW$14)</f>
        <v>0</v>
      </c>
      <c r="AX136" s="20">
        <v>0</v>
      </c>
      <c r="AY136" s="19">
        <f>(AX136*$D136*$E136*$G136*$H136*$AY$14)</f>
        <v>0</v>
      </c>
      <c r="AZ136" s="20"/>
      <c r="BA136" s="19">
        <f>(AZ136*$D136*$E136*$G136*$H136*$BA$14)</f>
        <v>0</v>
      </c>
      <c r="BB136" s="20"/>
      <c r="BC136" s="19">
        <f>(BB136*$D136*$E136*$G136*$H136*$BC$14)</f>
        <v>0</v>
      </c>
      <c r="BD136" s="20"/>
      <c r="BE136" s="19">
        <f>(BD136*$D136*$E136*$G136*$I136*$BE$14)</f>
        <v>0</v>
      </c>
      <c r="BF136" s="20">
        <v>1</v>
      </c>
      <c r="BG136" s="19">
        <f>(BF136*$D136*$E136*$G136*$I136*$BG$14)</f>
        <v>93102.239999999991</v>
      </c>
      <c r="BH136" s="20">
        <v>0</v>
      </c>
      <c r="BI136" s="19">
        <f>(BH136*$D136*$E136*$G136*$I136*$BI$14)</f>
        <v>0</v>
      </c>
      <c r="BJ136" s="20">
        <v>0</v>
      </c>
      <c r="BK136" s="19">
        <f>(BJ136*$D136*$E136*$G136*$I136*$BK$14)</f>
        <v>0</v>
      </c>
      <c r="BL136" s="20"/>
      <c r="BM136" s="19">
        <f>(BL136*$D136*$E136*$G136*$I136*$BM$14)</f>
        <v>0</v>
      </c>
      <c r="BN136" s="20"/>
      <c r="BO136" s="19">
        <f>(BN136*$D136*$E136*$G136*$I136*$BO$14)</f>
        <v>0</v>
      </c>
      <c r="BP136" s="20"/>
      <c r="BQ136" s="19">
        <f>(BP136*$D136*$E136*$G136*$I136*$BQ$14)</f>
        <v>0</v>
      </c>
      <c r="BR136" s="20"/>
      <c r="BS136" s="19">
        <f>(BR136*$D136*$E136*$G136*$I136*$BS$14)</f>
        <v>0</v>
      </c>
      <c r="BT136" s="20"/>
      <c r="BU136" s="19">
        <f>(BT136*$D136*$E136*$G136*$I136*$BU$14)</f>
        <v>0</v>
      </c>
      <c r="BV136" s="20"/>
      <c r="BW136" s="19">
        <f>(BV136*$D136*$E136*$G136*$I136*$BW$14)</f>
        <v>0</v>
      </c>
      <c r="BX136" s="20"/>
      <c r="BY136" s="22">
        <f>(BX136*$D136*$E136*$G136*$I136*$BY$14)</f>
        <v>0</v>
      </c>
      <c r="BZ136" s="20">
        <v>0</v>
      </c>
      <c r="CA136" s="19">
        <f>(BZ136*$D136*$E136*$G136*$H136*$CA$14)</f>
        <v>0</v>
      </c>
      <c r="CB136" s="20">
        <v>0</v>
      </c>
      <c r="CC136" s="19">
        <f>(CB136*$D136*$E136*$G136*$H136*$CC$14)</f>
        <v>0</v>
      </c>
      <c r="CD136" s="20">
        <v>0</v>
      </c>
      <c r="CE136" s="21">
        <f>(CD136*$D136*$E136*$G136*$H136*$CE$14)</f>
        <v>0</v>
      </c>
      <c r="CF136" s="20"/>
      <c r="CG136" s="20">
        <f>(CF136*$D136*$E136*$G136*$H136*$CG$14)</f>
        <v>0</v>
      </c>
      <c r="CH136" s="20"/>
      <c r="CI136" s="19">
        <f>(CH136*$D136*$E136*$G136*$I136*$CI$14)</f>
        <v>0</v>
      </c>
      <c r="CJ136" s="20">
        <v>0</v>
      </c>
      <c r="CK136" s="19">
        <f>(CJ136*$D136*$E136*$G136*$H136*$CK$14)</f>
        <v>0</v>
      </c>
      <c r="CL136" s="20"/>
      <c r="CM136" s="19">
        <f>(CL136*$D136*$E136*$G136*$H136*$CM$14)</f>
        <v>0</v>
      </c>
      <c r="CN136" s="20"/>
      <c r="CO136" s="19">
        <f>(CN136*$D136*$E136*$G136*$H136*$CO$14)</f>
        <v>0</v>
      </c>
      <c r="CP136" s="20"/>
      <c r="CQ136" s="19">
        <f>(CP136*$D136*$E136*$G136*$H136*$CQ$14)</f>
        <v>0</v>
      </c>
      <c r="CR136" s="20"/>
      <c r="CS136" s="19">
        <f>(CR136*$D136*$E136*$G136*$H136*$CS$14)</f>
        <v>0</v>
      </c>
      <c r="CT136" s="20">
        <v>0</v>
      </c>
      <c r="CU136" s="19">
        <f>(CT136*$D136*$E136*$G136*$I136*$CU$14)</f>
        <v>0</v>
      </c>
      <c r="CV136" s="24"/>
      <c r="CW136" s="19">
        <f>(CV136*$D136*$E136*$G136*$I136*$CW$14)</f>
        <v>0</v>
      </c>
      <c r="CX136" s="20"/>
      <c r="CY136" s="19">
        <f>(CX136*$D136*$E136*$G136*$H136*$CY$14)</f>
        <v>0</v>
      </c>
      <c r="CZ136" s="20">
        <v>0</v>
      </c>
      <c r="DA136" s="19">
        <f>(CZ136*$D136*$E136*$G136*$I136*$DA$14)</f>
        <v>0</v>
      </c>
      <c r="DB136" s="20">
        <v>0</v>
      </c>
      <c r="DC136" s="19">
        <f>(DB136*$D136*$E136*$G136*$I136*$DC$14)</f>
        <v>0</v>
      </c>
      <c r="DD136" s="20"/>
      <c r="DE136" s="19">
        <f>(DD136*$D136*$E136*$G136*$I136*$DE$14)</f>
        <v>0</v>
      </c>
      <c r="DF136" s="20"/>
      <c r="DG136" s="19">
        <f>(DF136*$D136*$E136*$G136*$I136*$DG$14)</f>
        <v>0</v>
      </c>
      <c r="DH136" s="20"/>
      <c r="DI136" s="19">
        <f>(DH136*$D136*$E136*$G136*$J136*$DI$14)</f>
        <v>0</v>
      </c>
      <c r="DJ136" s="20"/>
      <c r="DK136" s="19">
        <f>(DJ136*$D136*$E136*$G136*$K136*$DK$14)</f>
        <v>0</v>
      </c>
      <c r="DL136" s="19">
        <f t="shared" si="616"/>
        <v>14</v>
      </c>
      <c r="DM136" s="19">
        <f t="shared" si="616"/>
        <v>1202570.6000000001</v>
      </c>
    </row>
    <row r="137" spans="1:117" ht="30" customHeight="1" x14ac:dyDescent="0.25">
      <c r="A137" s="123"/>
      <c r="B137" s="81">
        <v>106</v>
      </c>
      <c r="C137" s="13" t="s">
        <v>256</v>
      </c>
      <c r="D137" s="14">
        <v>22900</v>
      </c>
      <c r="E137" s="14">
        <v>1.02</v>
      </c>
      <c r="F137" s="14"/>
      <c r="G137" s="16">
        <v>1</v>
      </c>
      <c r="H137" s="14">
        <v>1.4</v>
      </c>
      <c r="I137" s="14">
        <v>1.68</v>
      </c>
      <c r="J137" s="14">
        <v>2.23</v>
      </c>
      <c r="K137" s="17">
        <v>2.57</v>
      </c>
      <c r="L137" s="20">
        <v>4</v>
      </c>
      <c r="M137" s="19">
        <f t="shared" si="294"/>
        <v>143885.28</v>
      </c>
      <c r="N137" s="20">
        <v>62</v>
      </c>
      <c r="O137" s="20">
        <f>(N137*$D137*$E137*$G137*$H137*$O$14)</f>
        <v>2230221.84</v>
      </c>
      <c r="P137" s="20"/>
      <c r="Q137" s="19">
        <f>(P137*$D137*$E137*$G137*$H137*$Q$14)</f>
        <v>0</v>
      </c>
      <c r="R137" s="20"/>
      <c r="S137" s="19">
        <f t="shared" si="774"/>
        <v>0</v>
      </c>
      <c r="T137" s="20">
        <v>0</v>
      </c>
      <c r="U137" s="19">
        <f>(T137*$D137*$E137*$G137*$H137*$U$14)</f>
        <v>0</v>
      </c>
      <c r="V137" s="20">
        <v>0</v>
      </c>
      <c r="W137" s="19">
        <f>(V137*$D137*$E137*$G137*$H137*$W$14)</f>
        <v>0</v>
      </c>
      <c r="X137" s="20"/>
      <c r="Y137" s="19">
        <f>(X137*$D137*$E137*$G137*$H137*$Y$14)</f>
        <v>0</v>
      </c>
      <c r="Z137" s="20">
        <v>0</v>
      </c>
      <c r="AA137" s="19">
        <f>(Z137*$D137*$E137*$G137*$H137*$AA$14)</f>
        <v>0</v>
      </c>
      <c r="AB137" s="20"/>
      <c r="AC137" s="19">
        <f>(AB137*$D137*$E137*$G137*$H137*$AC$14)</f>
        <v>0</v>
      </c>
      <c r="AD137" s="20">
        <v>0</v>
      </c>
      <c r="AE137" s="19">
        <f>(AD137*$D137*$E137*$G137*$H137*$AE$14)</f>
        <v>0</v>
      </c>
      <c r="AF137" s="77"/>
      <c r="AG137" s="19">
        <f>(AF137*$D137*$E137*$G137*$H137*$AG$14)</f>
        <v>0</v>
      </c>
      <c r="AH137" s="20"/>
      <c r="AI137" s="19">
        <f>(AH137*$D137*$E137*$G137*$H137*$AI$14)</f>
        <v>0</v>
      </c>
      <c r="AJ137" s="24"/>
      <c r="AK137" s="19">
        <f>(AJ137*$D137*$E137*$G137*$I137*$AK$14)</f>
        <v>0</v>
      </c>
      <c r="AL137" s="20">
        <v>0</v>
      </c>
      <c r="AM137" s="19">
        <f>(AL137*$D137*$E137*$G137*$I137*$AM$14)</f>
        <v>0</v>
      </c>
      <c r="AN137" s="20"/>
      <c r="AO137" s="19">
        <f>(AN137*$D137*$E137*$G137*$H137*$AO$14)</f>
        <v>0</v>
      </c>
      <c r="AP137" s="20"/>
      <c r="AQ137" s="20">
        <f>(AP137*$D137*$E137*$G137*$H137*$AQ$14)</f>
        <v>0</v>
      </c>
      <c r="AR137" s="20">
        <v>0</v>
      </c>
      <c r="AS137" s="20">
        <f>(AR137*$D137*$E137*$G137*$H137*$AS$14)</f>
        <v>0</v>
      </c>
      <c r="AT137" s="20">
        <v>0</v>
      </c>
      <c r="AU137" s="19">
        <f>(AT137*$D137*$E137*$G137*$H137*$AU$14)</f>
        <v>0</v>
      </c>
      <c r="AV137" s="20">
        <v>0</v>
      </c>
      <c r="AW137" s="19">
        <f>(AV137*$D137*$E137*$G137*$H137*$AW$14)</f>
        <v>0</v>
      </c>
      <c r="AX137" s="20">
        <v>0</v>
      </c>
      <c r="AY137" s="19">
        <f>(AX137*$D137*$E137*$G137*$H137*$AY$14)</f>
        <v>0</v>
      </c>
      <c r="AZ137" s="20"/>
      <c r="BA137" s="19">
        <f>(AZ137*$D137*$E137*$G137*$H137*$BA$14)</f>
        <v>0</v>
      </c>
      <c r="BB137" s="20"/>
      <c r="BC137" s="19">
        <f>(BB137*$D137*$E137*$G137*$H137*$BC$14)</f>
        <v>0</v>
      </c>
      <c r="BD137" s="20">
        <v>4</v>
      </c>
      <c r="BE137" s="19">
        <f>(BD137*$D137*$E137*$G137*$I137*$BE$14)</f>
        <v>156965.75999999998</v>
      </c>
      <c r="BF137" s="20">
        <v>17</v>
      </c>
      <c r="BG137" s="19">
        <f>(BF137*$D137*$E137*$G137*$I137*$BG$14)</f>
        <v>667104.48</v>
      </c>
      <c r="BH137" s="20">
        <v>0</v>
      </c>
      <c r="BI137" s="19">
        <f>(BH137*$D137*$E137*$G137*$I137*$BI$14)</f>
        <v>0</v>
      </c>
      <c r="BJ137" s="20">
        <v>0</v>
      </c>
      <c r="BK137" s="19">
        <f>(BJ137*$D137*$E137*$G137*$I137*$BK$14)</f>
        <v>0</v>
      </c>
      <c r="BL137" s="20">
        <v>3</v>
      </c>
      <c r="BM137" s="19">
        <f>(BL137*$D137*$E137*$G137*$I137*$BM$14)</f>
        <v>129496.75200000001</v>
      </c>
      <c r="BN137" s="20"/>
      <c r="BO137" s="19">
        <f>(BN137*$D137*$E137*$G137*$I137*$BO$14)</f>
        <v>0</v>
      </c>
      <c r="BP137" s="20"/>
      <c r="BQ137" s="19">
        <f>(BP137*$D137*$E137*$G137*$I137*$BQ$14)</f>
        <v>0</v>
      </c>
      <c r="BR137" s="20"/>
      <c r="BS137" s="19">
        <f>(BR137*$D137*$E137*$G137*$I137*$BS$14)</f>
        <v>0</v>
      </c>
      <c r="BT137" s="20"/>
      <c r="BU137" s="19">
        <f>(BT137*$D137*$E137*$G137*$I137*$BU$14)</f>
        <v>0</v>
      </c>
      <c r="BV137" s="20">
        <v>5</v>
      </c>
      <c r="BW137" s="19">
        <f>(BV137*$D137*$E137*$G137*$I137*$BW$14)</f>
        <v>196207.19999999998</v>
      </c>
      <c r="BX137" s="20">
        <v>3</v>
      </c>
      <c r="BY137" s="22">
        <f>(BX137*$D137*$E137*$G137*$I137*$BY$14)</f>
        <v>117724.31999999999</v>
      </c>
      <c r="BZ137" s="20">
        <v>0</v>
      </c>
      <c r="CA137" s="19">
        <f>(BZ137*$D137*$E137*$G137*$H137*$CA$14)</f>
        <v>0</v>
      </c>
      <c r="CB137" s="20">
        <v>0</v>
      </c>
      <c r="CC137" s="19">
        <f>(CB137*$D137*$E137*$G137*$H137*$CC$14)</f>
        <v>0</v>
      </c>
      <c r="CD137" s="20">
        <v>0</v>
      </c>
      <c r="CE137" s="21">
        <f>(CD137*$D137*$E137*$G137*$H137*$CE$14)</f>
        <v>0</v>
      </c>
      <c r="CF137" s="20"/>
      <c r="CG137" s="20">
        <f>(CF137*$D137*$E137*$G137*$H137*$CG$14)</f>
        <v>0</v>
      </c>
      <c r="CH137" s="20"/>
      <c r="CI137" s="19">
        <f>(CH137*$D137*$E137*$G137*$I137*$CI$14)</f>
        <v>0</v>
      </c>
      <c r="CJ137" s="20">
        <v>0</v>
      </c>
      <c r="CK137" s="19">
        <f>(CJ137*$D137*$E137*$G137*$H137*$CK$14)</f>
        <v>0</v>
      </c>
      <c r="CL137" s="20"/>
      <c r="CM137" s="19">
        <f>(CL137*$D137*$E137*$G137*$H137*$CM$14)</f>
        <v>0</v>
      </c>
      <c r="CN137" s="20"/>
      <c r="CO137" s="19">
        <f>(CN137*$D137*$E137*$G137*$H137*$CO$14)</f>
        <v>0</v>
      </c>
      <c r="CP137" s="20"/>
      <c r="CQ137" s="19">
        <f>(CP137*$D137*$E137*$G137*$H137*$CQ$14)</f>
        <v>0</v>
      </c>
      <c r="CR137" s="20"/>
      <c r="CS137" s="19">
        <f>(CR137*$D137*$E137*$G137*$H137*$CS$14)</f>
        <v>0</v>
      </c>
      <c r="CT137" s="20"/>
      <c r="CU137" s="19">
        <f>(CT137*$D137*$E137*$G137*$I137*$CU$14)</f>
        <v>0</v>
      </c>
      <c r="CV137" s="24"/>
      <c r="CW137" s="19">
        <f>(CV137*$D137*$E137*$G137*$I137*$CW$14)</f>
        <v>0</v>
      </c>
      <c r="CX137" s="20"/>
      <c r="CY137" s="19">
        <f>(CX137*$D137*$E137*$G137*$H137*$CY$14)</f>
        <v>0</v>
      </c>
      <c r="CZ137" s="20">
        <v>0</v>
      </c>
      <c r="DA137" s="19">
        <f>(CZ137*$D137*$E137*$G137*$I137*$DA$14)</f>
        <v>0</v>
      </c>
      <c r="DB137" s="20"/>
      <c r="DC137" s="19">
        <f>(DB137*$D137*$E137*$G137*$I137*$DC$14)</f>
        <v>0</v>
      </c>
      <c r="DD137" s="20"/>
      <c r="DE137" s="19">
        <f>(DD137*$D137*$E137*$G137*$I137*$DE$14)</f>
        <v>0</v>
      </c>
      <c r="DF137" s="20"/>
      <c r="DG137" s="19">
        <f>(DF137*$D137*$E137*$G137*$I137*$DG$14)</f>
        <v>0</v>
      </c>
      <c r="DH137" s="20"/>
      <c r="DI137" s="19">
        <f>(DH137*$D137*$E137*$G137*$J137*$DI$14)</f>
        <v>0</v>
      </c>
      <c r="DJ137" s="20"/>
      <c r="DK137" s="19">
        <f>(DJ137*$D137*$E137*$G137*$K137*$DK$14)</f>
        <v>0</v>
      </c>
      <c r="DL137" s="19">
        <f t="shared" si="616"/>
        <v>98</v>
      </c>
      <c r="DM137" s="19">
        <f t="shared" si="616"/>
        <v>3641605.6319999993</v>
      </c>
    </row>
    <row r="138" spans="1:117" ht="15.75" customHeight="1" x14ac:dyDescent="0.25">
      <c r="A138" s="124">
        <v>17</v>
      </c>
      <c r="B138" s="68"/>
      <c r="C138" s="56" t="s">
        <v>257</v>
      </c>
      <c r="D138" s="62">
        <v>22900</v>
      </c>
      <c r="E138" s="65">
        <v>2.96</v>
      </c>
      <c r="F138" s="164"/>
      <c r="G138" s="63">
        <v>1</v>
      </c>
      <c r="H138" s="62">
        <v>1.4</v>
      </c>
      <c r="I138" s="62">
        <v>1.68</v>
      </c>
      <c r="J138" s="62">
        <v>2.23</v>
      </c>
      <c r="K138" s="64">
        <v>2.57</v>
      </c>
      <c r="L138" s="12">
        <f>SUM(L139:L145)</f>
        <v>0</v>
      </c>
      <c r="M138" s="12">
        <f t="shared" ref="M138:BX138" si="775">SUM(M139:M145)</f>
        <v>0</v>
      </c>
      <c r="N138" s="61">
        <f t="shared" si="775"/>
        <v>0</v>
      </c>
      <c r="O138" s="61">
        <f t="shared" si="775"/>
        <v>0</v>
      </c>
      <c r="P138" s="12">
        <f t="shared" si="775"/>
        <v>0</v>
      </c>
      <c r="Q138" s="12">
        <f t="shared" si="775"/>
        <v>0</v>
      </c>
      <c r="R138" s="61">
        <f t="shared" si="775"/>
        <v>1432</v>
      </c>
      <c r="S138" s="61">
        <f t="shared" si="775"/>
        <v>218310258.2068333</v>
      </c>
      <c r="T138" s="12">
        <f t="shared" si="775"/>
        <v>0</v>
      </c>
      <c r="U138" s="12">
        <f t="shared" si="775"/>
        <v>0</v>
      </c>
      <c r="V138" s="12">
        <f t="shared" si="775"/>
        <v>0</v>
      </c>
      <c r="W138" s="12">
        <f t="shared" si="775"/>
        <v>0</v>
      </c>
      <c r="X138" s="12">
        <f t="shared" si="775"/>
        <v>0</v>
      </c>
      <c r="Y138" s="12">
        <f t="shared" si="775"/>
        <v>0</v>
      </c>
      <c r="Z138" s="12">
        <f t="shared" si="775"/>
        <v>0</v>
      </c>
      <c r="AA138" s="12">
        <f t="shared" si="775"/>
        <v>0</v>
      </c>
      <c r="AB138" s="12">
        <f t="shared" si="775"/>
        <v>0</v>
      </c>
      <c r="AC138" s="12">
        <f t="shared" si="775"/>
        <v>0</v>
      </c>
      <c r="AD138" s="12">
        <f t="shared" si="775"/>
        <v>0</v>
      </c>
      <c r="AE138" s="12">
        <f t="shared" si="775"/>
        <v>0</v>
      </c>
      <c r="AF138" s="12">
        <f t="shared" si="775"/>
        <v>0</v>
      </c>
      <c r="AG138" s="12">
        <f t="shared" si="775"/>
        <v>0</v>
      </c>
      <c r="AH138" s="12">
        <f t="shared" si="775"/>
        <v>0</v>
      </c>
      <c r="AI138" s="12">
        <f t="shared" si="775"/>
        <v>0</v>
      </c>
      <c r="AJ138" s="12">
        <f t="shared" si="775"/>
        <v>0</v>
      </c>
      <c r="AK138" s="12">
        <f t="shared" si="775"/>
        <v>0</v>
      </c>
      <c r="AL138" s="12">
        <f t="shared" si="775"/>
        <v>0</v>
      </c>
      <c r="AM138" s="12">
        <f t="shared" si="775"/>
        <v>0</v>
      </c>
      <c r="AN138" s="61">
        <v>0</v>
      </c>
      <c r="AO138" s="61">
        <f t="shared" si="775"/>
        <v>0</v>
      </c>
      <c r="AP138" s="61">
        <f t="shared" si="775"/>
        <v>0</v>
      </c>
      <c r="AQ138" s="61">
        <f t="shared" si="775"/>
        <v>0</v>
      </c>
      <c r="AR138" s="61">
        <f t="shared" si="775"/>
        <v>0</v>
      </c>
      <c r="AS138" s="61">
        <f t="shared" si="775"/>
        <v>0</v>
      </c>
      <c r="AT138" s="12">
        <f t="shared" si="775"/>
        <v>0</v>
      </c>
      <c r="AU138" s="12">
        <f t="shared" si="775"/>
        <v>0</v>
      </c>
      <c r="AV138" s="12">
        <f t="shared" si="775"/>
        <v>0</v>
      </c>
      <c r="AW138" s="12">
        <f t="shared" si="775"/>
        <v>0</v>
      </c>
      <c r="AX138" s="12">
        <f t="shared" si="775"/>
        <v>0</v>
      </c>
      <c r="AY138" s="12">
        <f t="shared" si="775"/>
        <v>0</v>
      </c>
      <c r="AZ138" s="12">
        <f t="shared" si="775"/>
        <v>0</v>
      </c>
      <c r="BA138" s="12">
        <f t="shared" si="775"/>
        <v>0</v>
      </c>
      <c r="BB138" s="12">
        <f t="shared" si="775"/>
        <v>13</v>
      </c>
      <c r="BC138" s="12">
        <f t="shared" si="775"/>
        <v>637256.62</v>
      </c>
      <c r="BD138" s="12">
        <f t="shared" si="775"/>
        <v>44</v>
      </c>
      <c r="BE138" s="12">
        <f t="shared" si="775"/>
        <v>3370916.64</v>
      </c>
      <c r="BF138" s="61">
        <v>229</v>
      </c>
      <c r="BG138" s="61">
        <f t="shared" si="775"/>
        <v>56978263.104000002</v>
      </c>
      <c r="BH138" s="61">
        <f t="shared" si="775"/>
        <v>650</v>
      </c>
      <c r="BI138" s="61">
        <f t="shared" si="775"/>
        <v>71382616.561199993</v>
      </c>
      <c r="BJ138" s="12">
        <f t="shared" si="775"/>
        <v>0</v>
      </c>
      <c r="BK138" s="12">
        <f t="shared" si="775"/>
        <v>0</v>
      </c>
      <c r="BL138" s="61">
        <f t="shared" si="775"/>
        <v>1</v>
      </c>
      <c r="BM138" s="61">
        <f t="shared" si="775"/>
        <v>81252.864000000001</v>
      </c>
      <c r="BN138" s="12">
        <f t="shared" si="775"/>
        <v>23</v>
      </c>
      <c r="BO138" s="12">
        <f t="shared" si="775"/>
        <v>1435082.544</v>
      </c>
      <c r="BP138" s="12">
        <f t="shared" si="775"/>
        <v>2</v>
      </c>
      <c r="BQ138" s="12">
        <f t="shared" si="775"/>
        <v>215443.19999999998</v>
      </c>
      <c r="BR138" s="12">
        <f t="shared" si="775"/>
        <v>0</v>
      </c>
      <c r="BS138" s="12">
        <f t="shared" si="775"/>
        <v>0</v>
      </c>
      <c r="BT138" s="12">
        <f t="shared" si="775"/>
        <v>4</v>
      </c>
      <c r="BU138" s="12">
        <f t="shared" si="775"/>
        <v>343843.5</v>
      </c>
      <c r="BV138" s="12">
        <f t="shared" si="775"/>
        <v>6</v>
      </c>
      <c r="BW138" s="12">
        <f t="shared" si="775"/>
        <v>543301.58399999992</v>
      </c>
      <c r="BX138" s="12">
        <f t="shared" si="775"/>
        <v>31</v>
      </c>
      <c r="BY138" s="12">
        <f t="shared" ref="BY138:DM138" si="776">SUM(BY139:BY145)</f>
        <v>1820879.7599999998</v>
      </c>
      <c r="BZ138" s="12">
        <f t="shared" si="776"/>
        <v>0</v>
      </c>
      <c r="CA138" s="12">
        <f t="shared" si="776"/>
        <v>0</v>
      </c>
      <c r="CB138" s="12">
        <f t="shared" si="776"/>
        <v>70</v>
      </c>
      <c r="CC138" s="12">
        <f t="shared" si="776"/>
        <v>4020923.5219999994</v>
      </c>
      <c r="CD138" s="12">
        <f t="shared" si="776"/>
        <v>0</v>
      </c>
      <c r="CE138" s="163">
        <f t="shared" si="776"/>
        <v>0</v>
      </c>
      <c r="CF138" s="61">
        <f t="shared" si="776"/>
        <v>0</v>
      </c>
      <c r="CG138" s="61">
        <f t="shared" si="776"/>
        <v>0</v>
      </c>
      <c r="CH138" s="28">
        <f t="shared" si="776"/>
        <v>0</v>
      </c>
      <c r="CI138" s="28">
        <f t="shared" si="776"/>
        <v>0</v>
      </c>
      <c r="CJ138" s="28">
        <f t="shared" si="776"/>
        <v>0</v>
      </c>
      <c r="CK138" s="28">
        <f t="shared" si="776"/>
        <v>0</v>
      </c>
      <c r="CL138" s="28">
        <f t="shared" si="776"/>
        <v>0</v>
      </c>
      <c r="CM138" s="28">
        <f t="shared" si="776"/>
        <v>0</v>
      </c>
      <c r="CN138" s="28">
        <f t="shared" si="776"/>
        <v>0</v>
      </c>
      <c r="CO138" s="28">
        <f t="shared" si="776"/>
        <v>0</v>
      </c>
      <c r="CP138" s="28">
        <f t="shared" si="776"/>
        <v>1</v>
      </c>
      <c r="CQ138" s="28">
        <f t="shared" si="776"/>
        <v>92743.167999999976</v>
      </c>
      <c r="CR138" s="28">
        <f t="shared" si="776"/>
        <v>20</v>
      </c>
      <c r="CS138" s="28">
        <f t="shared" si="776"/>
        <v>1049519.3659999999</v>
      </c>
      <c r="CT138" s="28">
        <f t="shared" si="776"/>
        <v>0</v>
      </c>
      <c r="CU138" s="28">
        <f t="shared" si="776"/>
        <v>0</v>
      </c>
      <c r="CV138" s="28">
        <f t="shared" si="776"/>
        <v>0</v>
      </c>
      <c r="CW138" s="28">
        <f t="shared" si="776"/>
        <v>0</v>
      </c>
      <c r="CX138" s="28">
        <f t="shared" si="776"/>
        <v>0</v>
      </c>
      <c r="CY138" s="28">
        <f t="shared" si="776"/>
        <v>0</v>
      </c>
      <c r="CZ138" s="28">
        <f t="shared" si="776"/>
        <v>0</v>
      </c>
      <c r="DA138" s="28">
        <f t="shared" si="776"/>
        <v>0</v>
      </c>
      <c r="DB138" s="28">
        <f t="shared" si="776"/>
        <v>0</v>
      </c>
      <c r="DC138" s="28">
        <f t="shared" si="776"/>
        <v>0</v>
      </c>
      <c r="DD138" s="28">
        <f t="shared" si="776"/>
        <v>0</v>
      </c>
      <c r="DE138" s="28">
        <f t="shared" si="776"/>
        <v>0</v>
      </c>
      <c r="DF138" s="28">
        <f t="shared" si="776"/>
        <v>0</v>
      </c>
      <c r="DG138" s="28">
        <f t="shared" si="776"/>
        <v>0</v>
      </c>
      <c r="DH138" s="28">
        <v>0</v>
      </c>
      <c r="DI138" s="28">
        <f t="shared" si="776"/>
        <v>0</v>
      </c>
      <c r="DJ138" s="28">
        <f t="shared" si="776"/>
        <v>0</v>
      </c>
      <c r="DK138" s="28">
        <f t="shared" si="776"/>
        <v>0</v>
      </c>
      <c r="DL138" s="28">
        <f t="shared" si="776"/>
        <v>2526</v>
      </c>
      <c r="DM138" s="28">
        <f t="shared" si="776"/>
        <v>360282300.64003336</v>
      </c>
    </row>
    <row r="139" spans="1:117" ht="35.25" customHeight="1" x14ac:dyDescent="0.25">
      <c r="A139" s="123"/>
      <c r="B139" s="81">
        <v>107</v>
      </c>
      <c r="C139" s="13" t="s">
        <v>258</v>
      </c>
      <c r="D139" s="14">
        <v>22900</v>
      </c>
      <c r="E139" s="23">
        <v>4.21</v>
      </c>
      <c r="F139" s="23"/>
      <c r="G139" s="132">
        <v>1.2</v>
      </c>
      <c r="H139" s="14">
        <v>1.4</v>
      </c>
      <c r="I139" s="14">
        <v>1.68</v>
      </c>
      <c r="J139" s="14">
        <v>2.23</v>
      </c>
      <c r="K139" s="17">
        <v>2.57</v>
      </c>
      <c r="L139" s="20"/>
      <c r="M139" s="19">
        <f t="shared" si="294"/>
        <v>0</v>
      </c>
      <c r="N139" s="20"/>
      <c r="O139" s="20">
        <f t="shared" ref="O139:O145" si="777">(N139*$D139*$E139*$G139*$H139*$O$14)</f>
        <v>0</v>
      </c>
      <c r="P139" s="20"/>
      <c r="Q139" s="19">
        <f t="shared" ref="Q139:Q145" si="778">(P139*$D139*$E139*$G139*$H139*$Q$14)</f>
        <v>0</v>
      </c>
      <c r="R139" s="20">
        <v>575</v>
      </c>
      <c r="S139" s="19">
        <f t="shared" ref="S139:S145" si="779">(R139/12*7*$D139*$E139*$G139*$H139*$S$14)+(R139/12*5*$D139*$E139*$G139*$H139*$S$15)</f>
        <v>104384434.52499998</v>
      </c>
      <c r="T139" s="20">
        <v>0</v>
      </c>
      <c r="U139" s="19">
        <f t="shared" ref="U139:U145" si="780">(T139*$D139*$E139*$G139*$H139*$U$14)</f>
        <v>0</v>
      </c>
      <c r="V139" s="20">
        <v>0</v>
      </c>
      <c r="W139" s="19">
        <f t="shared" ref="W139:W145" si="781">(V139*$D139*$E139*$G139*$H139*$W$14)</f>
        <v>0</v>
      </c>
      <c r="X139" s="20"/>
      <c r="Y139" s="19">
        <f t="shared" ref="Y139:Y145" si="782">(X139*$D139*$E139*$G139*$H139*$Y$14)</f>
        <v>0</v>
      </c>
      <c r="Z139" s="20">
        <v>0</v>
      </c>
      <c r="AA139" s="19">
        <f t="shared" ref="AA139:AA145" si="783">(Z139*$D139*$E139*$G139*$H139*$AA$14)</f>
        <v>0</v>
      </c>
      <c r="AB139" s="20"/>
      <c r="AC139" s="19">
        <f t="shared" ref="AC139:AC145" si="784">(AB139*$D139*$E139*$G139*$H139*$AC$14)</f>
        <v>0</v>
      </c>
      <c r="AD139" s="20">
        <v>0</v>
      </c>
      <c r="AE139" s="19">
        <f t="shared" ref="AE139:AE145" si="785">(AD139*$D139*$E139*$G139*$H139*$AE$14)</f>
        <v>0</v>
      </c>
      <c r="AF139" s="77"/>
      <c r="AG139" s="19">
        <f t="shared" ref="AG139:AG145" si="786">(AF139*$D139*$E139*$G139*$H139*$AG$14)</f>
        <v>0</v>
      </c>
      <c r="AH139" s="20"/>
      <c r="AI139" s="19">
        <f t="shared" ref="AI139:AI145" si="787">(AH139*$D139*$E139*$G139*$H139*$AI$14)</f>
        <v>0</v>
      </c>
      <c r="AJ139" s="24">
        <v>0</v>
      </c>
      <c r="AK139" s="19">
        <f t="shared" ref="AK139:AK145" si="788">(AJ139*$D139*$E139*$G139*$I139*$AK$14)</f>
        <v>0</v>
      </c>
      <c r="AL139" s="20">
        <v>0</v>
      </c>
      <c r="AM139" s="19">
        <f t="shared" ref="AM139:AM145" si="789">(AL139*$D139*$E139*$G139*$I139*$AM$14)</f>
        <v>0</v>
      </c>
      <c r="AN139" s="20"/>
      <c r="AO139" s="19">
        <f t="shared" ref="AO139:AO145" si="790">(AN139*$D139*$E139*$G139*$H139*$AO$14)</f>
        <v>0</v>
      </c>
      <c r="AP139" s="20">
        <v>0</v>
      </c>
      <c r="AQ139" s="20">
        <f t="shared" ref="AQ139:AQ145" si="791">(AP139*$D139*$E139*$G139*$H139*$AQ$14)</f>
        <v>0</v>
      </c>
      <c r="AR139" s="20">
        <v>0</v>
      </c>
      <c r="AS139" s="20">
        <f t="shared" ref="AS139:AS145" si="792">(AR139*$D139*$E139*$G139*$H139*$AS$14)</f>
        <v>0</v>
      </c>
      <c r="AT139" s="20">
        <v>0</v>
      </c>
      <c r="AU139" s="19">
        <f t="shared" ref="AU139:AU145" si="793">(AT139*$D139*$E139*$G139*$H139*$AU$14)</f>
        <v>0</v>
      </c>
      <c r="AV139" s="20">
        <v>0</v>
      </c>
      <c r="AW139" s="19">
        <f t="shared" ref="AW139:AW145" si="794">(AV139*$D139*$E139*$G139*$H139*$AW$14)</f>
        <v>0</v>
      </c>
      <c r="AX139" s="20">
        <v>0</v>
      </c>
      <c r="AY139" s="19">
        <f t="shared" ref="AY139:AY145" si="795">(AX139*$D139*$E139*$G139*$H139*$AY$14)</f>
        <v>0</v>
      </c>
      <c r="AZ139" s="20"/>
      <c r="BA139" s="19">
        <f t="shared" ref="BA139:BA145" si="796">(AZ139*$D139*$E139*$G139*$H139*$BA$14)</f>
        <v>0</v>
      </c>
      <c r="BB139" s="20"/>
      <c r="BC139" s="19">
        <f t="shared" ref="BC139:BC145" si="797">(BB139*$D139*$E139*$G139*$H139*$BC$14)</f>
        <v>0</v>
      </c>
      <c r="BD139" s="20"/>
      <c r="BE139" s="19">
        <f t="shared" ref="BE139:BE145" si="798">(BD139*$D139*$E139*$G139*$I139*$BE$14)</f>
        <v>0</v>
      </c>
      <c r="BF139" s="20">
        <v>102</v>
      </c>
      <c r="BG139" s="19">
        <f t="shared" ref="BG139:BG145" si="799">(BF139*$D139*$E139*$G139*$I139*$BG$14)</f>
        <v>19824775.487999998</v>
      </c>
      <c r="BH139" s="20">
        <v>95</v>
      </c>
      <c r="BI139" s="19">
        <f t="shared" ref="BI139:BI145" si="800">(BH139*$D139*$E139*$G139*$I139*$BI$14)</f>
        <v>21233889.431999996</v>
      </c>
      <c r="BJ139" s="20">
        <v>0</v>
      </c>
      <c r="BK139" s="19">
        <f t="shared" ref="BK139:BK145" si="801">(BJ139*$D139*$E139*$G139*$I139*$BK$14)</f>
        <v>0</v>
      </c>
      <c r="BL139" s="20"/>
      <c r="BM139" s="19">
        <f t="shared" ref="BM139:BM145" si="802">(BL139*$D139*$E139*$G139*$I139*$BM$14)</f>
        <v>0</v>
      </c>
      <c r="BN139" s="20">
        <v>1</v>
      </c>
      <c r="BO139" s="19">
        <f t="shared" ref="BO139:BO145" si="803">(BN139*$D139*$E139*$G139*$I139*$BO$14)</f>
        <v>194360.54399999999</v>
      </c>
      <c r="BP139" s="20"/>
      <c r="BQ139" s="19">
        <f t="shared" ref="BQ139:BQ145" si="804">(BP139*$D139*$E139*$G139*$I139*$BQ$14)</f>
        <v>0</v>
      </c>
      <c r="BR139" s="20"/>
      <c r="BS139" s="19">
        <f t="shared" ref="BS139:BS145" si="805">(BR139*$D139*$E139*$G139*$I139*$BS$14)</f>
        <v>0</v>
      </c>
      <c r="BT139" s="20"/>
      <c r="BU139" s="19">
        <f t="shared" ref="BU139:BU145" si="806">(BT139*$D139*$E139*$G139*$I139*$BU$14)</f>
        <v>0</v>
      </c>
      <c r="BV139" s="20">
        <v>1</v>
      </c>
      <c r="BW139" s="19">
        <f t="shared" ref="BW139:BW145" si="807">(BV139*$D139*$E139*$G139*$I139*$BW$14)</f>
        <v>194360.54399999999</v>
      </c>
      <c r="BX139" s="20"/>
      <c r="BY139" s="22">
        <f t="shared" ref="BY139:BY145" si="808">(BX139*$D139*$E139*$G139*$I139*$BY$14)</f>
        <v>0</v>
      </c>
      <c r="BZ139" s="20">
        <v>0</v>
      </c>
      <c r="CA139" s="19">
        <f t="shared" ref="CA139:CA145" si="809">(BZ139*$D139*$E139*$G139*$H139*$CA$14)</f>
        <v>0</v>
      </c>
      <c r="CB139" s="20">
        <v>0</v>
      </c>
      <c r="CC139" s="19">
        <f t="shared" ref="CC139:CC145" si="810">(CB139*$D139*$E139*$G139*$H139*$CC$14)</f>
        <v>0</v>
      </c>
      <c r="CD139" s="20">
        <v>0</v>
      </c>
      <c r="CE139" s="21">
        <f t="shared" ref="CE139:CE145" si="811">(CD139*$D139*$E139*$G139*$H139*$CE$14)</f>
        <v>0</v>
      </c>
      <c r="CF139" s="20"/>
      <c r="CG139" s="20">
        <f t="shared" ref="CG139:CG145" si="812">(CF139*$D139*$E139*$G139*$H139*$CG$14)</f>
        <v>0</v>
      </c>
      <c r="CH139" s="20"/>
      <c r="CI139" s="19">
        <f t="shared" ref="CI139:CI145" si="813">(CH139*$D139*$E139*$G139*$I139*$CI$14)</f>
        <v>0</v>
      </c>
      <c r="CJ139" s="20">
        <v>0</v>
      </c>
      <c r="CK139" s="19">
        <f t="shared" ref="CK139:CK145" si="814">(CJ139*$D139*$E139*$G139*$H139*$CK$14)</f>
        <v>0</v>
      </c>
      <c r="CL139" s="20"/>
      <c r="CM139" s="19">
        <f t="shared" ref="CM139:CM145" si="815">(CL139*$D139*$E139*$G139*$H139*$CM$14)</f>
        <v>0</v>
      </c>
      <c r="CN139" s="20"/>
      <c r="CO139" s="19">
        <f t="shared" ref="CO139:CO145" si="816">(CN139*$D139*$E139*$G139*$H139*$CO$14)</f>
        <v>0</v>
      </c>
      <c r="CP139" s="20"/>
      <c r="CQ139" s="19">
        <f t="shared" ref="CQ139:CQ145" si="817">(CP139*$D139*$E139*$G139*$H139*$CQ$14)</f>
        <v>0</v>
      </c>
      <c r="CR139" s="20"/>
      <c r="CS139" s="19">
        <f t="shared" ref="CS139:CS145" si="818">(CR139*$D139*$E139*$G139*$H139*$CS$14)</f>
        <v>0</v>
      </c>
      <c r="CT139" s="20">
        <v>0</v>
      </c>
      <c r="CU139" s="19">
        <f t="shared" ref="CU139:CU145" si="819">(CT139*$D139*$E139*$G139*$I139*$CU$14)</f>
        <v>0</v>
      </c>
      <c r="CV139" s="24">
        <v>0</v>
      </c>
      <c r="CW139" s="19">
        <f t="shared" ref="CW139:CW145" si="820">(CV139*$D139*$E139*$G139*$I139*$CW$14)</f>
        <v>0</v>
      </c>
      <c r="CX139" s="20"/>
      <c r="CY139" s="19">
        <f t="shared" ref="CY139:CY145" si="821">(CX139*$D139*$E139*$G139*$H139*$CY$14)</f>
        <v>0</v>
      </c>
      <c r="CZ139" s="20">
        <v>0</v>
      </c>
      <c r="DA139" s="19">
        <f t="shared" ref="DA139:DA145" si="822">(CZ139*$D139*$E139*$G139*$I139*$DA$14)</f>
        <v>0</v>
      </c>
      <c r="DB139" s="20">
        <v>0</v>
      </c>
      <c r="DC139" s="19">
        <f t="shared" ref="DC139:DC145" si="823">(DB139*$D139*$E139*$G139*$I139*$DC$14)</f>
        <v>0</v>
      </c>
      <c r="DD139" s="20"/>
      <c r="DE139" s="19">
        <f t="shared" ref="DE139:DE145" si="824">(DD139*$D139*$E139*$G139*$I139*$DE$14)</f>
        <v>0</v>
      </c>
      <c r="DF139" s="20"/>
      <c r="DG139" s="19">
        <f t="shared" ref="DG139:DG145" si="825">(DF139*$D139*$E139*$G139*$I139*$DG$14)</f>
        <v>0</v>
      </c>
      <c r="DH139" s="20"/>
      <c r="DI139" s="19">
        <f t="shared" ref="DI139:DI145" si="826">(DH139*$D139*$E139*$G139*$J139*$DI$14)</f>
        <v>0</v>
      </c>
      <c r="DJ139" s="20"/>
      <c r="DK139" s="19">
        <f t="shared" ref="DK139:DK145" si="827">(DJ139*$D139*$E139*$G139*$K139*$DK$14)</f>
        <v>0</v>
      </c>
      <c r="DL139" s="19">
        <f t="shared" ref="DL139:DM145" si="828">SUM(L139,N139,P139,R139,T139,V139,X139,Z139,AB139,AD139,AF139,AH139,AJ139,AN139,AP139,CD139,AR139,AT139,AV139,AX139,AZ139,CH139,BB139,BD139,BF139,BJ139,AL139,BL139,BN139,BP139,BR139,BT139,BV139,BX139,BZ139,CB139,CF139,CJ139,CL139,CN139,CP139,CR139,CT139,CV139,BH139,CX139,CZ139,DB139,DD139,DF139,DH139,DJ139)</f>
        <v>774</v>
      </c>
      <c r="DM139" s="19">
        <f t="shared" si="828"/>
        <v>145831820.53299999</v>
      </c>
    </row>
    <row r="140" spans="1:117" ht="27" customHeight="1" x14ac:dyDescent="0.25">
      <c r="A140" s="123"/>
      <c r="B140" s="81">
        <v>108</v>
      </c>
      <c r="C140" s="13" t="s">
        <v>259</v>
      </c>
      <c r="D140" s="14">
        <v>22900</v>
      </c>
      <c r="E140" s="23">
        <v>16.02</v>
      </c>
      <c r="F140" s="23"/>
      <c r="G140" s="132">
        <v>1.1499999999999999</v>
      </c>
      <c r="H140" s="14">
        <v>1.4</v>
      </c>
      <c r="I140" s="14">
        <v>1.68</v>
      </c>
      <c r="J140" s="14">
        <v>2.23</v>
      </c>
      <c r="K140" s="17">
        <v>2.57</v>
      </c>
      <c r="L140" s="20"/>
      <c r="M140" s="19">
        <f t="shared" si="294"/>
        <v>0</v>
      </c>
      <c r="N140" s="20"/>
      <c r="O140" s="20">
        <f t="shared" si="777"/>
        <v>0</v>
      </c>
      <c r="P140" s="20"/>
      <c r="Q140" s="19">
        <f t="shared" si="778"/>
        <v>0</v>
      </c>
      <c r="R140" s="20">
        <v>12</v>
      </c>
      <c r="S140" s="19">
        <f t="shared" si="779"/>
        <v>7944126.5609999998</v>
      </c>
      <c r="T140" s="20">
        <v>0</v>
      </c>
      <c r="U140" s="19">
        <f t="shared" si="780"/>
        <v>0</v>
      </c>
      <c r="V140" s="20">
        <v>0</v>
      </c>
      <c r="W140" s="19">
        <f t="shared" si="781"/>
        <v>0</v>
      </c>
      <c r="X140" s="20"/>
      <c r="Y140" s="19">
        <f t="shared" si="782"/>
        <v>0</v>
      </c>
      <c r="Z140" s="20">
        <v>0</v>
      </c>
      <c r="AA140" s="19">
        <f t="shared" si="783"/>
        <v>0</v>
      </c>
      <c r="AB140" s="20"/>
      <c r="AC140" s="19">
        <f t="shared" si="784"/>
        <v>0</v>
      </c>
      <c r="AD140" s="20">
        <v>0</v>
      </c>
      <c r="AE140" s="19">
        <f t="shared" si="785"/>
        <v>0</v>
      </c>
      <c r="AF140" s="77"/>
      <c r="AG140" s="19">
        <f t="shared" si="786"/>
        <v>0</v>
      </c>
      <c r="AH140" s="20"/>
      <c r="AI140" s="19">
        <f t="shared" si="787"/>
        <v>0</v>
      </c>
      <c r="AJ140" s="24">
        <v>0</v>
      </c>
      <c r="AK140" s="19">
        <f t="shared" si="788"/>
        <v>0</v>
      </c>
      <c r="AL140" s="20">
        <v>0</v>
      </c>
      <c r="AM140" s="19">
        <f t="shared" si="789"/>
        <v>0</v>
      </c>
      <c r="AN140" s="20"/>
      <c r="AO140" s="19">
        <f t="shared" si="790"/>
        <v>0</v>
      </c>
      <c r="AP140" s="20">
        <v>0</v>
      </c>
      <c r="AQ140" s="20">
        <f t="shared" si="791"/>
        <v>0</v>
      </c>
      <c r="AR140" s="20">
        <v>0</v>
      </c>
      <c r="AS140" s="20">
        <f t="shared" si="792"/>
        <v>0</v>
      </c>
      <c r="AT140" s="20">
        <v>0</v>
      </c>
      <c r="AU140" s="19">
        <f t="shared" si="793"/>
        <v>0</v>
      </c>
      <c r="AV140" s="20">
        <v>0</v>
      </c>
      <c r="AW140" s="19">
        <f t="shared" si="794"/>
        <v>0</v>
      </c>
      <c r="AX140" s="20">
        <v>0</v>
      </c>
      <c r="AY140" s="19">
        <f t="shared" si="795"/>
        <v>0</v>
      </c>
      <c r="AZ140" s="20"/>
      <c r="BA140" s="19">
        <f t="shared" si="796"/>
        <v>0</v>
      </c>
      <c r="BB140" s="20"/>
      <c r="BC140" s="19">
        <f t="shared" si="797"/>
        <v>0</v>
      </c>
      <c r="BD140" s="20"/>
      <c r="BE140" s="19">
        <f t="shared" si="798"/>
        <v>0</v>
      </c>
      <c r="BF140" s="20">
        <v>16</v>
      </c>
      <c r="BG140" s="19">
        <f t="shared" si="799"/>
        <v>11340314.495999997</v>
      </c>
      <c r="BH140" s="20">
        <v>13</v>
      </c>
      <c r="BI140" s="19">
        <f t="shared" si="800"/>
        <v>10596106.357199999</v>
      </c>
      <c r="BJ140" s="20">
        <v>0</v>
      </c>
      <c r="BK140" s="19">
        <f t="shared" si="801"/>
        <v>0</v>
      </c>
      <c r="BL140" s="20"/>
      <c r="BM140" s="19">
        <f t="shared" si="802"/>
        <v>0</v>
      </c>
      <c r="BN140" s="20"/>
      <c r="BO140" s="19">
        <f t="shared" si="803"/>
        <v>0</v>
      </c>
      <c r="BP140" s="20"/>
      <c r="BQ140" s="19">
        <f t="shared" si="804"/>
        <v>0</v>
      </c>
      <c r="BR140" s="20"/>
      <c r="BS140" s="19">
        <f t="shared" si="805"/>
        <v>0</v>
      </c>
      <c r="BT140" s="20"/>
      <c r="BU140" s="19">
        <f t="shared" si="806"/>
        <v>0</v>
      </c>
      <c r="BV140" s="20"/>
      <c r="BW140" s="19">
        <f t="shared" si="807"/>
        <v>0</v>
      </c>
      <c r="BX140" s="20"/>
      <c r="BY140" s="22">
        <f t="shared" si="808"/>
        <v>0</v>
      </c>
      <c r="BZ140" s="20">
        <v>0</v>
      </c>
      <c r="CA140" s="19">
        <f t="shared" si="809"/>
        <v>0</v>
      </c>
      <c r="CB140" s="20">
        <v>0</v>
      </c>
      <c r="CC140" s="19">
        <f t="shared" si="810"/>
        <v>0</v>
      </c>
      <c r="CD140" s="20">
        <v>0</v>
      </c>
      <c r="CE140" s="21">
        <f t="shared" si="811"/>
        <v>0</v>
      </c>
      <c r="CF140" s="20"/>
      <c r="CG140" s="20">
        <f t="shared" si="812"/>
        <v>0</v>
      </c>
      <c r="CH140" s="20"/>
      <c r="CI140" s="19">
        <f t="shared" si="813"/>
        <v>0</v>
      </c>
      <c r="CJ140" s="20">
        <v>0</v>
      </c>
      <c r="CK140" s="19">
        <f t="shared" si="814"/>
        <v>0</v>
      </c>
      <c r="CL140" s="20"/>
      <c r="CM140" s="19">
        <f t="shared" si="815"/>
        <v>0</v>
      </c>
      <c r="CN140" s="20"/>
      <c r="CO140" s="19">
        <f t="shared" si="816"/>
        <v>0</v>
      </c>
      <c r="CP140" s="20"/>
      <c r="CQ140" s="19">
        <f t="shared" si="817"/>
        <v>0</v>
      </c>
      <c r="CR140" s="20"/>
      <c r="CS140" s="19">
        <f t="shared" si="818"/>
        <v>0</v>
      </c>
      <c r="CT140" s="20">
        <v>0</v>
      </c>
      <c r="CU140" s="19">
        <f t="shared" si="819"/>
        <v>0</v>
      </c>
      <c r="CV140" s="24">
        <v>0</v>
      </c>
      <c r="CW140" s="19">
        <f t="shared" si="820"/>
        <v>0</v>
      </c>
      <c r="CX140" s="20"/>
      <c r="CY140" s="19">
        <f t="shared" si="821"/>
        <v>0</v>
      </c>
      <c r="CZ140" s="20">
        <v>0</v>
      </c>
      <c r="DA140" s="19">
        <f t="shared" si="822"/>
        <v>0</v>
      </c>
      <c r="DB140" s="20">
        <v>0</v>
      </c>
      <c r="DC140" s="19">
        <f t="shared" si="823"/>
        <v>0</v>
      </c>
      <c r="DD140" s="20"/>
      <c r="DE140" s="19">
        <f t="shared" si="824"/>
        <v>0</v>
      </c>
      <c r="DF140" s="20"/>
      <c r="DG140" s="19">
        <f t="shared" si="825"/>
        <v>0</v>
      </c>
      <c r="DH140" s="20"/>
      <c r="DI140" s="19">
        <f t="shared" si="826"/>
        <v>0</v>
      </c>
      <c r="DJ140" s="20"/>
      <c r="DK140" s="19">
        <f t="shared" si="827"/>
        <v>0</v>
      </c>
      <c r="DL140" s="19">
        <f t="shared" si="828"/>
        <v>41</v>
      </c>
      <c r="DM140" s="19">
        <f t="shared" si="828"/>
        <v>29880547.414199993</v>
      </c>
    </row>
    <row r="141" spans="1:117" ht="60" customHeight="1" x14ac:dyDescent="0.25">
      <c r="A141" s="123"/>
      <c r="B141" s="81">
        <v>109</v>
      </c>
      <c r="C141" s="13" t="s">
        <v>260</v>
      </c>
      <c r="D141" s="14">
        <v>22900</v>
      </c>
      <c r="E141" s="23">
        <v>7.4</v>
      </c>
      <c r="F141" s="23"/>
      <c r="G141" s="132">
        <v>1.25</v>
      </c>
      <c r="H141" s="14">
        <v>1.4</v>
      </c>
      <c r="I141" s="14">
        <v>1.68</v>
      </c>
      <c r="J141" s="14">
        <v>2.23</v>
      </c>
      <c r="K141" s="17">
        <v>2.57</v>
      </c>
      <c r="L141" s="20"/>
      <c r="M141" s="19">
        <f t="shared" si="294"/>
        <v>0</v>
      </c>
      <c r="N141" s="20"/>
      <c r="O141" s="20">
        <f t="shared" si="777"/>
        <v>0</v>
      </c>
      <c r="P141" s="20"/>
      <c r="Q141" s="19">
        <f t="shared" si="778"/>
        <v>0</v>
      </c>
      <c r="R141" s="20">
        <v>200</v>
      </c>
      <c r="S141" s="19">
        <f t="shared" si="779"/>
        <v>66477745.833333336</v>
      </c>
      <c r="T141" s="20">
        <v>0</v>
      </c>
      <c r="U141" s="19">
        <f t="shared" si="780"/>
        <v>0</v>
      </c>
      <c r="V141" s="20">
        <v>0</v>
      </c>
      <c r="W141" s="19">
        <f t="shared" si="781"/>
        <v>0</v>
      </c>
      <c r="X141" s="20"/>
      <c r="Y141" s="19">
        <f t="shared" si="782"/>
        <v>0</v>
      </c>
      <c r="Z141" s="20">
        <v>0</v>
      </c>
      <c r="AA141" s="19">
        <f t="shared" si="783"/>
        <v>0</v>
      </c>
      <c r="AB141" s="20"/>
      <c r="AC141" s="19">
        <f t="shared" si="784"/>
        <v>0</v>
      </c>
      <c r="AD141" s="20">
        <v>0</v>
      </c>
      <c r="AE141" s="19">
        <f t="shared" si="785"/>
        <v>0</v>
      </c>
      <c r="AF141" s="77"/>
      <c r="AG141" s="19">
        <f t="shared" si="786"/>
        <v>0</v>
      </c>
      <c r="AH141" s="20"/>
      <c r="AI141" s="19">
        <f t="shared" si="787"/>
        <v>0</v>
      </c>
      <c r="AJ141" s="24">
        <v>0</v>
      </c>
      <c r="AK141" s="19">
        <f t="shared" si="788"/>
        <v>0</v>
      </c>
      <c r="AL141" s="20">
        <v>0</v>
      </c>
      <c r="AM141" s="19">
        <f t="shared" si="789"/>
        <v>0</v>
      </c>
      <c r="AN141" s="20"/>
      <c r="AO141" s="19">
        <f t="shared" si="790"/>
        <v>0</v>
      </c>
      <c r="AP141" s="20">
        <v>0</v>
      </c>
      <c r="AQ141" s="20">
        <f t="shared" si="791"/>
        <v>0</v>
      </c>
      <c r="AR141" s="20">
        <v>0</v>
      </c>
      <c r="AS141" s="20">
        <f t="shared" si="792"/>
        <v>0</v>
      </c>
      <c r="AT141" s="20">
        <v>0</v>
      </c>
      <c r="AU141" s="19">
        <f t="shared" si="793"/>
        <v>0</v>
      </c>
      <c r="AV141" s="20">
        <v>0</v>
      </c>
      <c r="AW141" s="19">
        <f t="shared" si="794"/>
        <v>0</v>
      </c>
      <c r="AX141" s="20"/>
      <c r="AY141" s="19">
        <f t="shared" si="795"/>
        <v>0</v>
      </c>
      <c r="AZ141" s="20"/>
      <c r="BA141" s="19">
        <f t="shared" si="796"/>
        <v>0</v>
      </c>
      <c r="BB141" s="20"/>
      <c r="BC141" s="19">
        <f t="shared" si="797"/>
        <v>0</v>
      </c>
      <c r="BD141" s="20"/>
      <c r="BE141" s="19">
        <f t="shared" si="798"/>
        <v>0</v>
      </c>
      <c r="BF141" s="20">
        <v>63</v>
      </c>
      <c r="BG141" s="19">
        <f t="shared" si="799"/>
        <v>22419558</v>
      </c>
      <c r="BH141" s="20"/>
      <c r="BI141" s="19">
        <f t="shared" si="800"/>
        <v>0</v>
      </c>
      <c r="BJ141" s="20">
        <v>0</v>
      </c>
      <c r="BK141" s="19">
        <f t="shared" si="801"/>
        <v>0</v>
      </c>
      <c r="BL141" s="20"/>
      <c r="BM141" s="19">
        <f t="shared" si="802"/>
        <v>0</v>
      </c>
      <c r="BN141" s="20"/>
      <c r="BO141" s="19">
        <f t="shared" si="803"/>
        <v>0</v>
      </c>
      <c r="BP141" s="20"/>
      <c r="BQ141" s="19">
        <f t="shared" si="804"/>
        <v>0</v>
      </c>
      <c r="BR141" s="20"/>
      <c r="BS141" s="19">
        <f t="shared" si="805"/>
        <v>0</v>
      </c>
      <c r="BT141" s="20"/>
      <c r="BU141" s="19">
        <f t="shared" si="806"/>
        <v>0</v>
      </c>
      <c r="BV141" s="20"/>
      <c r="BW141" s="19">
        <f t="shared" si="807"/>
        <v>0</v>
      </c>
      <c r="BX141" s="20"/>
      <c r="BY141" s="22">
        <f t="shared" si="808"/>
        <v>0</v>
      </c>
      <c r="BZ141" s="20">
        <v>0</v>
      </c>
      <c r="CA141" s="19">
        <f t="shared" si="809"/>
        <v>0</v>
      </c>
      <c r="CB141" s="20">
        <v>0</v>
      </c>
      <c r="CC141" s="19">
        <f t="shared" si="810"/>
        <v>0</v>
      </c>
      <c r="CD141" s="20">
        <v>0</v>
      </c>
      <c r="CE141" s="21">
        <f t="shared" si="811"/>
        <v>0</v>
      </c>
      <c r="CF141" s="20"/>
      <c r="CG141" s="20">
        <f t="shared" si="812"/>
        <v>0</v>
      </c>
      <c r="CH141" s="20"/>
      <c r="CI141" s="19">
        <f t="shared" si="813"/>
        <v>0</v>
      </c>
      <c r="CJ141" s="20">
        <v>0</v>
      </c>
      <c r="CK141" s="19">
        <f t="shared" si="814"/>
        <v>0</v>
      </c>
      <c r="CL141" s="20"/>
      <c r="CM141" s="19">
        <f t="shared" si="815"/>
        <v>0</v>
      </c>
      <c r="CN141" s="20"/>
      <c r="CO141" s="19">
        <f t="shared" si="816"/>
        <v>0</v>
      </c>
      <c r="CP141" s="20"/>
      <c r="CQ141" s="19">
        <f t="shared" si="817"/>
        <v>0</v>
      </c>
      <c r="CR141" s="20"/>
      <c r="CS141" s="19">
        <f t="shared" si="818"/>
        <v>0</v>
      </c>
      <c r="CT141" s="20">
        <v>0</v>
      </c>
      <c r="CU141" s="19">
        <f t="shared" si="819"/>
        <v>0</v>
      </c>
      <c r="CV141" s="24">
        <v>0</v>
      </c>
      <c r="CW141" s="19">
        <f t="shared" si="820"/>
        <v>0</v>
      </c>
      <c r="CX141" s="20"/>
      <c r="CY141" s="19">
        <f t="shared" si="821"/>
        <v>0</v>
      </c>
      <c r="CZ141" s="20">
        <v>0</v>
      </c>
      <c r="DA141" s="19">
        <f t="shared" si="822"/>
        <v>0</v>
      </c>
      <c r="DB141" s="20">
        <v>0</v>
      </c>
      <c r="DC141" s="19">
        <f t="shared" si="823"/>
        <v>0</v>
      </c>
      <c r="DD141" s="20"/>
      <c r="DE141" s="19">
        <f t="shared" si="824"/>
        <v>0</v>
      </c>
      <c r="DF141" s="20"/>
      <c r="DG141" s="19">
        <f t="shared" si="825"/>
        <v>0</v>
      </c>
      <c r="DH141" s="20"/>
      <c r="DI141" s="19">
        <f t="shared" si="826"/>
        <v>0</v>
      </c>
      <c r="DJ141" s="20"/>
      <c r="DK141" s="19">
        <f t="shared" si="827"/>
        <v>0</v>
      </c>
      <c r="DL141" s="19">
        <f t="shared" si="828"/>
        <v>263</v>
      </c>
      <c r="DM141" s="19">
        <f t="shared" si="828"/>
        <v>88897303.833333343</v>
      </c>
    </row>
    <row r="142" spans="1:117" ht="30" customHeight="1" x14ac:dyDescent="0.25">
      <c r="A142" s="123"/>
      <c r="B142" s="81">
        <v>110</v>
      </c>
      <c r="C142" s="13" t="s">
        <v>261</v>
      </c>
      <c r="D142" s="14">
        <v>22900</v>
      </c>
      <c r="E142" s="23">
        <v>1.92</v>
      </c>
      <c r="F142" s="23"/>
      <c r="G142" s="16">
        <v>1</v>
      </c>
      <c r="H142" s="14">
        <v>1.4</v>
      </c>
      <c r="I142" s="14">
        <v>1.68</v>
      </c>
      <c r="J142" s="14">
        <v>2.23</v>
      </c>
      <c r="K142" s="17">
        <v>2.57</v>
      </c>
      <c r="L142" s="20"/>
      <c r="M142" s="19">
        <f t="shared" si="294"/>
        <v>0</v>
      </c>
      <c r="N142" s="20"/>
      <c r="O142" s="20">
        <f t="shared" si="777"/>
        <v>0</v>
      </c>
      <c r="P142" s="20"/>
      <c r="Q142" s="19">
        <f t="shared" si="778"/>
        <v>0</v>
      </c>
      <c r="R142" s="20">
        <v>200</v>
      </c>
      <c r="S142" s="19">
        <f t="shared" si="779"/>
        <v>13798624</v>
      </c>
      <c r="T142" s="20">
        <v>0</v>
      </c>
      <c r="U142" s="19">
        <f t="shared" si="780"/>
        <v>0</v>
      </c>
      <c r="V142" s="20">
        <v>0</v>
      </c>
      <c r="W142" s="19">
        <f t="shared" si="781"/>
        <v>0</v>
      </c>
      <c r="X142" s="20"/>
      <c r="Y142" s="19">
        <f t="shared" si="782"/>
        <v>0</v>
      </c>
      <c r="Z142" s="20">
        <v>0</v>
      </c>
      <c r="AA142" s="19">
        <f t="shared" si="783"/>
        <v>0</v>
      </c>
      <c r="AB142" s="20"/>
      <c r="AC142" s="19">
        <f t="shared" si="784"/>
        <v>0</v>
      </c>
      <c r="AD142" s="20">
        <v>0</v>
      </c>
      <c r="AE142" s="19">
        <f t="shared" si="785"/>
        <v>0</v>
      </c>
      <c r="AF142" s="77"/>
      <c r="AG142" s="19">
        <f t="shared" si="786"/>
        <v>0</v>
      </c>
      <c r="AH142" s="20"/>
      <c r="AI142" s="19">
        <f t="shared" si="787"/>
        <v>0</v>
      </c>
      <c r="AJ142" s="24">
        <v>0</v>
      </c>
      <c r="AK142" s="19">
        <f t="shared" si="788"/>
        <v>0</v>
      </c>
      <c r="AL142" s="20">
        <v>0</v>
      </c>
      <c r="AM142" s="19">
        <f t="shared" si="789"/>
        <v>0</v>
      </c>
      <c r="AN142" s="20"/>
      <c r="AO142" s="19">
        <f t="shared" si="790"/>
        <v>0</v>
      </c>
      <c r="AP142" s="20">
        <v>0</v>
      </c>
      <c r="AQ142" s="20">
        <f t="shared" si="791"/>
        <v>0</v>
      </c>
      <c r="AR142" s="20">
        <v>0</v>
      </c>
      <c r="AS142" s="20">
        <f t="shared" si="792"/>
        <v>0</v>
      </c>
      <c r="AT142" s="20">
        <v>0</v>
      </c>
      <c r="AU142" s="19">
        <f t="shared" si="793"/>
        <v>0</v>
      </c>
      <c r="AV142" s="20">
        <v>0</v>
      </c>
      <c r="AW142" s="19">
        <f t="shared" si="794"/>
        <v>0</v>
      </c>
      <c r="AX142" s="20">
        <v>0</v>
      </c>
      <c r="AY142" s="19">
        <f t="shared" si="795"/>
        <v>0</v>
      </c>
      <c r="AZ142" s="20"/>
      <c r="BA142" s="19">
        <f t="shared" si="796"/>
        <v>0</v>
      </c>
      <c r="BB142" s="20"/>
      <c r="BC142" s="19">
        <f t="shared" si="797"/>
        <v>0</v>
      </c>
      <c r="BD142" s="20">
        <v>20</v>
      </c>
      <c r="BE142" s="19">
        <f t="shared" si="798"/>
        <v>1477324.8</v>
      </c>
      <c r="BF142" s="20">
        <v>16</v>
      </c>
      <c r="BG142" s="19">
        <f t="shared" si="799"/>
        <v>1181859.8399999999</v>
      </c>
      <c r="BH142" s="20">
        <v>186</v>
      </c>
      <c r="BI142" s="19">
        <f t="shared" si="800"/>
        <v>15799988.735999998</v>
      </c>
      <c r="BJ142" s="20">
        <v>0</v>
      </c>
      <c r="BK142" s="19">
        <f t="shared" si="801"/>
        <v>0</v>
      </c>
      <c r="BL142" s="20">
        <v>1</v>
      </c>
      <c r="BM142" s="19">
        <f t="shared" si="802"/>
        <v>81252.864000000001</v>
      </c>
      <c r="BN142" s="20"/>
      <c r="BO142" s="19">
        <f t="shared" si="803"/>
        <v>0</v>
      </c>
      <c r="BP142" s="20">
        <v>1</v>
      </c>
      <c r="BQ142" s="19">
        <f t="shared" si="804"/>
        <v>92332.799999999988</v>
      </c>
      <c r="BR142" s="20"/>
      <c r="BS142" s="19">
        <f t="shared" si="805"/>
        <v>0</v>
      </c>
      <c r="BT142" s="20">
        <v>3</v>
      </c>
      <c r="BU142" s="19">
        <f t="shared" si="806"/>
        <v>276998.40000000002</v>
      </c>
      <c r="BV142" s="20">
        <v>4</v>
      </c>
      <c r="BW142" s="19">
        <f t="shared" si="807"/>
        <v>295464.95999999996</v>
      </c>
      <c r="BX142" s="20">
        <v>8</v>
      </c>
      <c r="BY142" s="22">
        <f t="shared" si="808"/>
        <v>590929.91999999993</v>
      </c>
      <c r="BZ142" s="20">
        <v>0</v>
      </c>
      <c r="CA142" s="19">
        <f t="shared" si="809"/>
        <v>0</v>
      </c>
      <c r="CB142" s="20">
        <v>17</v>
      </c>
      <c r="CC142" s="19">
        <f t="shared" si="810"/>
        <v>1182475.3919999998</v>
      </c>
      <c r="CD142" s="20">
        <v>0</v>
      </c>
      <c r="CE142" s="21">
        <f t="shared" si="811"/>
        <v>0</v>
      </c>
      <c r="CF142" s="20"/>
      <c r="CG142" s="20">
        <f t="shared" si="812"/>
        <v>0</v>
      </c>
      <c r="CH142" s="20"/>
      <c r="CI142" s="19">
        <f t="shared" si="813"/>
        <v>0</v>
      </c>
      <c r="CJ142" s="20">
        <v>0</v>
      </c>
      <c r="CK142" s="19">
        <f t="shared" si="814"/>
        <v>0</v>
      </c>
      <c r="CL142" s="20"/>
      <c r="CM142" s="19">
        <f t="shared" si="815"/>
        <v>0</v>
      </c>
      <c r="CN142" s="20"/>
      <c r="CO142" s="19">
        <f t="shared" si="816"/>
        <v>0</v>
      </c>
      <c r="CP142" s="20"/>
      <c r="CQ142" s="19">
        <f t="shared" si="817"/>
        <v>0</v>
      </c>
      <c r="CR142" s="20"/>
      <c r="CS142" s="19">
        <f t="shared" si="818"/>
        <v>0</v>
      </c>
      <c r="CT142" s="20">
        <v>0</v>
      </c>
      <c r="CU142" s="19">
        <f t="shared" si="819"/>
        <v>0</v>
      </c>
      <c r="CV142" s="24">
        <v>0</v>
      </c>
      <c r="CW142" s="19">
        <f t="shared" si="820"/>
        <v>0</v>
      </c>
      <c r="CX142" s="20"/>
      <c r="CY142" s="19">
        <f t="shared" si="821"/>
        <v>0</v>
      </c>
      <c r="CZ142" s="20">
        <v>0</v>
      </c>
      <c r="DA142" s="19">
        <f t="shared" si="822"/>
        <v>0</v>
      </c>
      <c r="DB142" s="20">
        <v>0</v>
      </c>
      <c r="DC142" s="19">
        <f t="shared" si="823"/>
        <v>0</v>
      </c>
      <c r="DD142" s="20"/>
      <c r="DE142" s="19">
        <f t="shared" si="824"/>
        <v>0</v>
      </c>
      <c r="DF142" s="20"/>
      <c r="DG142" s="19">
        <f t="shared" si="825"/>
        <v>0</v>
      </c>
      <c r="DH142" s="20"/>
      <c r="DI142" s="19">
        <f t="shared" si="826"/>
        <v>0</v>
      </c>
      <c r="DJ142" s="20"/>
      <c r="DK142" s="19">
        <f t="shared" si="827"/>
        <v>0</v>
      </c>
      <c r="DL142" s="19">
        <f t="shared" si="828"/>
        <v>456</v>
      </c>
      <c r="DM142" s="19">
        <f t="shared" si="828"/>
        <v>34777251.711999997</v>
      </c>
    </row>
    <row r="143" spans="1:117" ht="30" customHeight="1" x14ac:dyDescent="0.25">
      <c r="A143" s="123"/>
      <c r="B143" s="81">
        <v>111</v>
      </c>
      <c r="C143" s="13" t="s">
        <v>262</v>
      </c>
      <c r="D143" s="14">
        <v>22900</v>
      </c>
      <c r="E143" s="23">
        <v>1.39</v>
      </c>
      <c r="F143" s="23"/>
      <c r="G143" s="16">
        <v>1</v>
      </c>
      <c r="H143" s="14">
        <v>1.4</v>
      </c>
      <c r="I143" s="14">
        <v>1.68</v>
      </c>
      <c r="J143" s="14">
        <v>2.23</v>
      </c>
      <c r="K143" s="17">
        <v>2.57</v>
      </c>
      <c r="L143" s="20"/>
      <c r="M143" s="19">
        <f t="shared" si="294"/>
        <v>0</v>
      </c>
      <c r="N143" s="20"/>
      <c r="O143" s="20">
        <f t="shared" si="777"/>
        <v>0</v>
      </c>
      <c r="P143" s="20"/>
      <c r="Q143" s="19">
        <f t="shared" si="778"/>
        <v>0</v>
      </c>
      <c r="R143" s="20">
        <v>305</v>
      </c>
      <c r="S143" s="19">
        <f t="shared" si="779"/>
        <v>15234183.970833335</v>
      </c>
      <c r="T143" s="20">
        <v>0</v>
      </c>
      <c r="U143" s="19">
        <f t="shared" si="780"/>
        <v>0</v>
      </c>
      <c r="V143" s="20">
        <v>0</v>
      </c>
      <c r="W143" s="19">
        <f t="shared" si="781"/>
        <v>0</v>
      </c>
      <c r="X143" s="20"/>
      <c r="Y143" s="19">
        <f t="shared" si="782"/>
        <v>0</v>
      </c>
      <c r="Z143" s="20">
        <v>0</v>
      </c>
      <c r="AA143" s="19">
        <f t="shared" si="783"/>
        <v>0</v>
      </c>
      <c r="AB143" s="20"/>
      <c r="AC143" s="19">
        <f t="shared" si="784"/>
        <v>0</v>
      </c>
      <c r="AD143" s="20">
        <v>0</v>
      </c>
      <c r="AE143" s="19">
        <f t="shared" si="785"/>
        <v>0</v>
      </c>
      <c r="AF143" s="77"/>
      <c r="AG143" s="19">
        <f t="shared" si="786"/>
        <v>0</v>
      </c>
      <c r="AH143" s="20"/>
      <c r="AI143" s="19">
        <f t="shared" si="787"/>
        <v>0</v>
      </c>
      <c r="AJ143" s="24">
        <v>0</v>
      </c>
      <c r="AK143" s="19">
        <f t="shared" si="788"/>
        <v>0</v>
      </c>
      <c r="AL143" s="20">
        <v>0</v>
      </c>
      <c r="AM143" s="19">
        <f t="shared" si="789"/>
        <v>0</v>
      </c>
      <c r="AN143" s="20"/>
      <c r="AO143" s="19">
        <f t="shared" si="790"/>
        <v>0</v>
      </c>
      <c r="AP143" s="20">
        <v>0</v>
      </c>
      <c r="AQ143" s="20">
        <f t="shared" si="791"/>
        <v>0</v>
      </c>
      <c r="AR143" s="20">
        <v>0</v>
      </c>
      <c r="AS143" s="20">
        <f t="shared" si="792"/>
        <v>0</v>
      </c>
      <c r="AT143" s="20">
        <v>0</v>
      </c>
      <c r="AU143" s="19">
        <f t="shared" si="793"/>
        <v>0</v>
      </c>
      <c r="AV143" s="20">
        <v>0</v>
      </c>
      <c r="AW143" s="19">
        <f t="shared" si="794"/>
        <v>0</v>
      </c>
      <c r="AX143" s="20">
        <v>0</v>
      </c>
      <c r="AY143" s="19">
        <f t="shared" si="795"/>
        <v>0</v>
      </c>
      <c r="AZ143" s="20"/>
      <c r="BA143" s="19">
        <f t="shared" si="796"/>
        <v>0</v>
      </c>
      <c r="BB143" s="20">
        <v>13</v>
      </c>
      <c r="BC143" s="19">
        <f t="shared" si="797"/>
        <v>637256.62</v>
      </c>
      <c r="BD143" s="20">
        <v>3</v>
      </c>
      <c r="BE143" s="19">
        <f t="shared" si="798"/>
        <v>160428.24</v>
      </c>
      <c r="BF143" s="20">
        <v>10</v>
      </c>
      <c r="BG143" s="19">
        <f t="shared" si="799"/>
        <v>534760.79999999993</v>
      </c>
      <c r="BH143" s="20">
        <v>284</v>
      </c>
      <c r="BI143" s="19">
        <f t="shared" si="800"/>
        <v>17465287.727999996</v>
      </c>
      <c r="BJ143" s="20">
        <v>0</v>
      </c>
      <c r="BK143" s="19">
        <f t="shared" si="801"/>
        <v>0</v>
      </c>
      <c r="BL143" s="20"/>
      <c r="BM143" s="19">
        <f t="shared" si="802"/>
        <v>0</v>
      </c>
      <c r="BN143" s="20">
        <v>20</v>
      </c>
      <c r="BO143" s="19">
        <f t="shared" si="803"/>
        <v>1069521.5999999999</v>
      </c>
      <c r="BP143" s="20"/>
      <c r="BQ143" s="19">
        <f t="shared" si="804"/>
        <v>0</v>
      </c>
      <c r="BR143" s="20"/>
      <c r="BS143" s="19">
        <f t="shared" si="805"/>
        <v>0</v>
      </c>
      <c r="BT143" s="20">
        <v>1</v>
      </c>
      <c r="BU143" s="19">
        <f t="shared" si="806"/>
        <v>66845.099999999991</v>
      </c>
      <c r="BV143" s="20">
        <v>1</v>
      </c>
      <c r="BW143" s="19">
        <f t="shared" si="807"/>
        <v>53476.079999999994</v>
      </c>
      <c r="BX143" s="20">
        <v>23</v>
      </c>
      <c r="BY143" s="22">
        <f t="shared" si="808"/>
        <v>1229949.8399999999</v>
      </c>
      <c r="BZ143" s="20">
        <v>0</v>
      </c>
      <c r="CA143" s="19">
        <f t="shared" si="809"/>
        <v>0</v>
      </c>
      <c r="CB143" s="20">
        <v>49</v>
      </c>
      <c r="CC143" s="19">
        <f t="shared" si="810"/>
        <v>2467475.4580000001</v>
      </c>
      <c r="CD143" s="20">
        <v>0</v>
      </c>
      <c r="CE143" s="21">
        <f t="shared" si="811"/>
        <v>0</v>
      </c>
      <c r="CF143" s="20"/>
      <c r="CG143" s="20">
        <f t="shared" si="812"/>
        <v>0</v>
      </c>
      <c r="CH143" s="20"/>
      <c r="CI143" s="19">
        <f t="shared" si="813"/>
        <v>0</v>
      </c>
      <c r="CJ143" s="20">
        <v>0</v>
      </c>
      <c r="CK143" s="19">
        <f t="shared" si="814"/>
        <v>0</v>
      </c>
      <c r="CL143" s="20"/>
      <c r="CM143" s="19">
        <f t="shared" si="815"/>
        <v>0</v>
      </c>
      <c r="CN143" s="20"/>
      <c r="CO143" s="19">
        <f t="shared" si="816"/>
        <v>0</v>
      </c>
      <c r="CP143" s="20"/>
      <c r="CQ143" s="19">
        <f t="shared" si="817"/>
        <v>0</v>
      </c>
      <c r="CR143" s="20">
        <v>19</v>
      </c>
      <c r="CS143" s="19">
        <f t="shared" si="818"/>
        <v>956776.19799999986</v>
      </c>
      <c r="CT143" s="20">
        <v>0</v>
      </c>
      <c r="CU143" s="19">
        <f t="shared" si="819"/>
        <v>0</v>
      </c>
      <c r="CV143" s="24">
        <v>0</v>
      </c>
      <c r="CW143" s="19">
        <f t="shared" si="820"/>
        <v>0</v>
      </c>
      <c r="CX143" s="20"/>
      <c r="CY143" s="19">
        <f t="shared" si="821"/>
        <v>0</v>
      </c>
      <c r="CZ143" s="20">
        <v>0</v>
      </c>
      <c r="DA143" s="19">
        <f t="shared" si="822"/>
        <v>0</v>
      </c>
      <c r="DB143" s="20">
        <v>0</v>
      </c>
      <c r="DC143" s="19">
        <f t="shared" si="823"/>
        <v>0</v>
      </c>
      <c r="DD143" s="20"/>
      <c r="DE143" s="19">
        <f t="shared" si="824"/>
        <v>0</v>
      </c>
      <c r="DF143" s="20"/>
      <c r="DG143" s="19">
        <f t="shared" si="825"/>
        <v>0</v>
      </c>
      <c r="DH143" s="20"/>
      <c r="DI143" s="19">
        <f t="shared" si="826"/>
        <v>0</v>
      </c>
      <c r="DJ143" s="20"/>
      <c r="DK143" s="19">
        <f t="shared" si="827"/>
        <v>0</v>
      </c>
      <c r="DL143" s="19">
        <f t="shared" si="828"/>
        <v>728</v>
      </c>
      <c r="DM143" s="19">
        <f t="shared" si="828"/>
        <v>39875961.634833336</v>
      </c>
    </row>
    <row r="144" spans="1:117" ht="30" customHeight="1" x14ac:dyDescent="0.25">
      <c r="A144" s="123"/>
      <c r="B144" s="81">
        <v>112</v>
      </c>
      <c r="C144" s="13" t="s">
        <v>263</v>
      </c>
      <c r="D144" s="14">
        <v>22900</v>
      </c>
      <c r="E144" s="23">
        <v>1.89</v>
      </c>
      <c r="F144" s="23"/>
      <c r="G144" s="16">
        <v>1</v>
      </c>
      <c r="H144" s="14">
        <v>1.4</v>
      </c>
      <c r="I144" s="14">
        <v>1.68</v>
      </c>
      <c r="J144" s="14">
        <v>2.23</v>
      </c>
      <c r="K144" s="17">
        <v>2.57</v>
      </c>
      <c r="L144" s="20"/>
      <c r="M144" s="19">
        <f t="shared" si="294"/>
        <v>0</v>
      </c>
      <c r="N144" s="20"/>
      <c r="O144" s="20">
        <f t="shared" si="777"/>
        <v>0</v>
      </c>
      <c r="P144" s="20"/>
      <c r="Q144" s="19">
        <f t="shared" si="778"/>
        <v>0</v>
      </c>
      <c r="R144" s="20">
        <v>100</v>
      </c>
      <c r="S144" s="19">
        <f t="shared" si="779"/>
        <v>6791510.25</v>
      </c>
      <c r="T144" s="20"/>
      <c r="U144" s="19">
        <f t="shared" si="780"/>
        <v>0</v>
      </c>
      <c r="V144" s="20"/>
      <c r="W144" s="19">
        <f t="shared" si="781"/>
        <v>0</v>
      </c>
      <c r="X144" s="20"/>
      <c r="Y144" s="19">
        <f t="shared" si="782"/>
        <v>0</v>
      </c>
      <c r="Z144" s="20"/>
      <c r="AA144" s="19">
        <f t="shared" si="783"/>
        <v>0</v>
      </c>
      <c r="AB144" s="20"/>
      <c r="AC144" s="19">
        <f t="shared" si="784"/>
        <v>0</v>
      </c>
      <c r="AD144" s="20"/>
      <c r="AE144" s="19">
        <f t="shared" si="785"/>
        <v>0</v>
      </c>
      <c r="AF144" s="77"/>
      <c r="AG144" s="19">
        <f t="shared" si="786"/>
        <v>0</v>
      </c>
      <c r="AH144" s="20"/>
      <c r="AI144" s="19">
        <f t="shared" si="787"/>
        <v>0</v>
      </c>
      <c r="AJ144" s="24">
        <v>0</v>
      </c>
      <c r="AK144" s="19">
        <f t="shared" si="788"/>
        <v>0</v>
      </c>
      <c r="AL144" s="20"/>
      <c r="AM144" s="19">
        <f t="shared" si="789"/>
        <v>0</v>
      </c>
      <c r="AN144" s="20"/>
      <c r="AO144" s="19">
        <f t="shared" si="790"/>
        <v>0</v>
      </c>
      <c r="AP144" s="20"/>
      <c r="AQ144" s="20">
        <f t="shared" si="791"/>
        <v>0</v>
      </c>
      <c r="AR144" s="20"/>
      <c r="AS144" s="20">
        <f t="shared" si="792"/>
        <v>0</v>
      </c>
      <c r="AT144" s="20"/>
      <c r="AU144" s="19">
        <f t="shared" si="793"/>
        <v>0</v>
      </c>
      <c r="AV144" s="20"/>
      <c r="AW144" s="19">
        <f t="shared" si="794"/>
        <v>0</v>
      </c>
      <c r="AX144" s="20"/>
      <c r="AY144" s="19">
        <f t="shared" si="795"/>
        <v>0</v>
      </c>
      <c r="AZ144" s="20"/>
      <c r="BA144" s="19">
        <f t="shared" si="796"/>
        <v>0</v>
      </c>
      <c r="BB144" s="20"/>
      <c r="BC144" s="19">
        <f t="shared" si="797"/>
        <v>0</v>
      </c>
      <c r="BD144" s="20">
        <v>13</v>
      </c>
      <c r="BE144" s="19">
        <f t="shared" si="798"/>
        <v>945257.03999999992</v>
      </c>
      <c r="BF144" s="20">
        <v>19</v>
      </c>
      <c r="BG144" s="19">
        <f t="shared" si="799"/>
        <v>1381529.52</v>
      </c>
      <c r="BH144" s="20">
        <v>63</v>
      </c>
      <c r="BI144" s="19">
        <f t="shared" si="800"/>
        <v>5267990.1959999995</v>
      </c>
      <c r="BJ144" s="20"/>
      <c r="BK144" s="19">
        <f t="shared" si="801"/>
        <v>0</v>
      </c>
      <c r="BL144" s="20"/>
      <c r="BM144" s="19">
        <f t="shared" si="802"/>
        <v>0</v>
      </c>
      <c r="BN144" s="20">
        <v>1</v>
      </c>
      <c r="BO144" s="19">
        <f t="shared" si="803"/>
        <v>72712.08</v>
      </c>
      <c r="BP144" s="20"/>
      <c r="BQ144" s="19">
        <f t="shared" si="804"/>
        <v>0</v>
      </c>
      <c r="BR144" s="20"/>
      <c r="BS144" s="19">
        <f t="shared" si="805"/>
        <v>0</v>
      </c>
      <c r="BT144" s="20"/>
      <c r="BU144" s="19">
        <f t="shared" si="806"/>
        <v>0</v>
      </c>
      <c r="BV144" s="20"/>
      <c r="BW144" s="19">
        <f t="shared" si="807"/>
        <v>0</v>
      </c>
      <c r="BX144" s="20"/>
      <c r="BY144" s="22">
        <f t="shared" si="808"/>
        <v>0</v>
      </c>
      <c r="BZ144" s="20"/>
      <c r="CA144" s="19">
        <f t="shared" si="809"/>
        <v>0</v>
      </c>
      <c r="CB144" s="20"/>
      <c r="CC144" s="19">
        <f t="shared" si="810"/>
        <v>0</v>
      </c>
      <c r="CD144" s="20"/>
      <c r="CE144" s="21">
        <f t="shared" si="811"/>
        <v>0</v>
      </c>
      <c r="CF144" s="20"/>
      <c r="CG144" s="20">
        <f t="shared" si="812"/>
        <v>0</v>
      </c>
      <c r="CH144" s="20"/>
      <c r="CI144" s="19">
        <f t="shared" si="813"/>
        <v>0</v>
      </c>
      <c r="CJ144" s="20"/>
      <c r="CK144" s="19">
        <f t="shared" si="814"/>
        <v>0</v>
      </c>
      <c r="CL144" s="20"/>
      <c r="CM144" s="19">
        <f t="shared" si="815"/>
        <v>0</v>
      </c>
      <c r="CN144" s="20"/>
      <c r="CO144" s="19">
        <f t="shared" si="816"/>
        <v>0</v>
      </c>
      <c r="CP144" s="20"/>
      <c r="CQ144" s="19">
        <f t="shared" si="817"/>
        <v>0</v>
      </c>
      <c r="CR144" s="20"/>
      <c r="CS144" s="19">
        <f t="shared" si="818"/>
        <v>0</v>
      </c>
      <c r="CT144" s="20"/>
      <c r="CU144" s="19">
        <f t="shared" si="819"/>
        <v>0</v>
      </c>
      <c r="CV144" s="24">
        <v>0</v>
      </c>
      <c r="CW144" s="19">
        <f t="shared" si="820"/>
        <v>0</v>
      </c>
      <c r="CX144" s="20"/>
      <c r="CY144" s="19">
        <f t="shared" si="821"/>
        <v>0</v>
      </c>
      <c r="CZ144" s="20"/>
      <c r="DA144" s="19">
        <f t="shared" si="822"/>
        <v>0</v>
      </c>
      <c r="DB144" s="20"/>
      <c r="DC144" s="19">
        <f t="shared" si="823"/>
        <v>0</v>
      </c>
      <c r="DD144" s="20"/>
      <c r="DE144" s="19">
        <f t="shared" si="824"/>
        <v>0</v>
      </c>
      <c r="DF144" s="20"/>
      <c r="DG144" s="19">
        <f t="shared" si="825"/>
        <v>0</v>
      </c>
      <c r="DH144" s="20"/>
      <c r="DI144" s="19">
        <f t="shared" si="826"/>
        <v>0</v>
      </c>
      <c r="DJ144" s="20"/>
      <c r="DK144" s="19">
        <f t="shared" si="827"/>
        <v>0</v>
      </c>
      <c r="DL144" s="19">
        <f t="shared" si="828"/>
        <v>196</v>
      </c>
      <c r="DM144" s="19">
        <f t="shared" si="828"/>
        <v>14458999.085999999</v>
      </c>
    </row>
    <row r="145" spans="1:117" ht="30" customHeight="1" x14ac:dyDescent="0.25">
      <c r="A145" s="123"/>
      <c r="B145" s="81">
        <v>113</v>
      </c>
      <c r="C145" s="13" t="s">
        <v>264</v>
      </c>
      <c r="D145" s="14">
        <v>22900</v>
      </c>
      <c r="E145" s="23">
        <v>2.56</v>
      </c>
      <c r="F145" s="23"/>
      <c r="G145" s="16">
        <v>1</v>
      </c>
      <c r="H145" s="14">
        <v>1.4</v>
      </c>
      <c r="I145" s="14">
        <v>1.68</v>
      </c>
      <c r="J145" s="14">
        <v>2.23</v>
      </c>
      <c r="K145" s="17">
        <v>2.57</v>
      </c>
      <c r="L145" s="20"/>
      <c r="M145" s="19">
        <f t="shared" si="294"/>
        <v>0</v>
      </c>
      <c r="N145" s="20"/>
      <c r="O145" s="20">
        <f t="shared" si="777"/>
        <v>0</v>
      </c>
      <c r="P145" s="20"/>
      <c r="Q145" s="19">
        <f t="shared" si="778"/>
        <v>0</v>
      </c>
      <c r="R145" s="20">
        <v>40</v>
      </c>
      <c r="S145" s="19">
        <f t="shared" si="779"/>
        <v>3679633.0666666664</v>
      </c>
      <c r="T145" s="20"/>
      <c r="U145" s="19">
        <f t="shared" si="780"/>
        <v>0</v>
      </c>
      <c r="V145" s="20"/>
      <c r="W145" s="19">
        <f t="shared" si="781"/>
        <v>0</v>
      </c>
      <c r="X145" s="20"/>
      <c r="Y145" s="19">
        <f t="shared" si="782"/>
        <v>0</v>
      </c>
      <c r="Z145" s="20"/>
      <c r="AA145" s="19">
        <f t="shared" si="783"/>
        <v>0</v>
      </c>
      <c r="AB145" s="20"/>
      <c r="AC145" s="19">
        <f t="shared" si="784"/>
        <v>0</v>
      </c>
      <c r="AD145" s="20"/>
      <c r="AE145" s="19">
        <f t="shared" si="785"/>
        <v>0</v>
      </c>
      <c r="AF145" s="77"/>
      <c r="AG145" s="19">
        <f t="shared" si="786"/>
        <v>0</v>
      </c>
      <c r="AH145" s="20"/>
      <c r="AI145" s="19">
        <f t="shared" si="787"/>
        <v>0</v>
      </c>
      <c r="AJ145" s="24">
        <v>0</v>
      </c>
      <c r="AK145" s="19">
        <f t="shared" si="788"/>
        <v>0</v>
      </c>
      <c r="AL145" s="20"/>
      <c r="AM145" s="19">
        <f t="shared" si="789"/>
        <v>0</v>
      </c>
      <c r="AN145" s="20"/>
      <c r="AO145" s="19">
        <f t="shared" si="790"/>
        <v>0</v>
      </c>
      <c r="AP145" s="20"/>
      <c r="AQ145" s="20">
        <f t="shared" si="791"/>
        <v>0</v>
      </c>
      <c r="AR145" s="20"/>
      <c r="AS145" s="20">
        <f t="shared" si="792"/>
        <v>0</v>
      </c>
      <c r="AT145" s="20"/>
      <c r="AU145" s="19">
        <f t="shared" si="793"/>
        <v>0</v>
      </c>
      <c r="AV145" s="20"/>
      <c r="AW145" s="19">
        <f t="shared" si="794"/>
        <v>0</v>
      </c>
      <c r="AX145" s="20"/>
      <c r="AY145" s="19">
        <f t="shared" si="795"/>
        <v>0</v>
      </c>
      <c r="AZ145" s="20"/>
      <c r="BA145" s="19">
        <f t="shared" si="796"/>
        <v>0</v>
      </c>
      <c r="BB145" s="20"/>
      <c r="BC145" s="19">
        <f t="shared" si="797"/>
        <v>0</v>
      </c>
      <c r="BD145" s="20">
        <v>8</v>
      </c>
      <c r="BE145" s="19">
        <f t="shared" si="798"/>
        <v>787906.55999999994</v>
      </c>
      <c r="BF145" s="20">
        <v>3</v>
      </c>
      <c r="BG145" s="19">
        <f t="shared" si="799"/>
        <v>295464.95999999996</v>
      </c>
      <c r="BH145" s="20">
        <v>9</v>
      </c>
      <c r="BI145" s="19">
        <f t="shared" si="800"/>
        <v>1019354.112</v>
      </c>
      <c r="BJ145" s="20"/>
      <c r="BK145" s="19">
        <f t="shared" si="801"/>
        <v>0</v>
      </c>
      <c r="BL145" s="20"/>
      <c r="BM145" s="19">
        <f t="shared" si="802"/>
        <v>0</v>
      </c>
      <c r="BN145" s="20">
        <v>1</v>
      </c>
      <c r="BO145" s="19">
        <f t="shared" si="803"/>
        <v>98488.319999999992</v>
      </c>
      <c r="BP145" s="20">
        <v>1</v>
      </c>
      <c r="BQ145" s="19">
        <f t="shared" si="804"/>
        <v>123110.39999999999</v>
      </c>
      <c r="BR145" s="20"/>
      <c r="BS145" s="19">
        <f t="shared" si="805"/>
        <v>0</v>
      </c>
      <c r="BT145" s="20"/>
      <c r="BU145" s="19">
        <f t="shared" si="806"/>
        <v>0</v>
      </c>
      <c r="BV145" s="20"/>
      <c r="BW145" s="19">
        <f t="shared" si="807"/>
        <v>0</v>
      </c>
      <c r="BX145" s="20"/>
      <c r="BY145" s="22">
        <f t="shared" si="808"/>
        <v>0</v>
      </c>
      <c r="BZ145" s="20"/>
      <c r="CA145" s="19">
        <f t="shared" si="809"/>
        <v>0</v>
      </c>
      <c r="CB145" s="20">
        <v>4</v>
      </c>
      <c r="CC145" s="19">
        <f t="shared" si="810"/>
        <v>370972.6719999999</v>
      </c>
      <c r="CD145" s="20"/>
      <c r="CE145" s="21">
        <f t="shared" si="811"/>
        <v>0</v>
      </c>
      <c r="CF145" s="20"/>
      <c r="CG145" s="20">
        <f t="shared" si="812"/>
        <v>0</v>
      </c>
      <c r="CH145" s="20"/>
      <c r="CI145" s="19">
        <f t="shared" si="813"/>
        <v>0</v>
      </c>
      <c r="CJ145" s="20"/>
      <c r="CK145" s="19">
        <f t="shared" si="814"/>
        <v>0</v>
      </c>
      <c r="CL145" s="20"/>
      <c r="CM145" s="19">
        <f t="shared" si="815"/>
        <v>0</v>
      </c>
      <c r="CN145" s="20"/>
      <c r="CO145" s="19">
        <f t="shared" si="816"/>
        <v>0</v>
      </c>
      <c r="CP145" s="20">
        <v>1</v>
      </c>
      <c r="CQ145" s="19">
        <f t="shared" si="817"/>
        <v>92743.167999999976</v>
      </c>
      <c r="CR145" s="20">
        <v>1</v>
      </c>
      <c r="CS145" s="19">
        <f t="shared" si="818"/>
        <v>92743.167999999976</v>
      </c>
      <c r="CT145" s="20"/>
      <c r="CU145" s="19">
        <f t="shared" si="819"/>
        <v>0</v>
      </c>
      <c r="CV145" s="24">
        <v>0</v>
      </c>
      <c r="CW145" s="19">
        <f t="shared" si="820"/>
        <v>0</v>
      </c>
      <c r="CX145" s="20"/>
      <c r="CY145" s="19">
        <f t="shared" si="821"/>
        <v>0</v>
      </c>
      <c r="CZ145" s="20"/>
      <c r="DA145" s="19">
        <f t="shared" si="822"/>
        <v>0</v>
      </c>
      <c r="DB145" s="20"/>
      <c r="DC145" s="19">
        <f t="shared" si="823"/>
        <v>0</v>
      </c>
      <c r="DD145" s="20"/>
      <c r="DE145" s="19">
        <f t="shared" si="824"/>
        <v>0</v>
      </c>
      <c r="DF145" s="20"/>
      <c r="DG145" s="19">
        <f t="shared" si="825"/>
        <v>0</v>
      </c>
      <c r="DH145" s="20"/>
      <c r="DI145" s="19">
        <f t="shared" si="826"/>
        <v>0</v>
      </c>
      <c r="DJ145" s="20"/>
      <c r="DK145" s="19">
        <f t="shared" si="827"/>
        <v>0</v>
      </c>
      <c r="DL145" s="19">
        <f t="shared" si="828"/>
        <v>68</v>
      </c>
      <c r="DM145" s="19">
        <f t="shared" si="828"/>
        <v>6560416.4266666658</v>
      </c>
    </row>
    <row r="146" spans="1:117" ht="16.5" customHeight="1" x14ac:dyDescent="0.25">
      <c r="A146" s="124">
        <v>18</v>
      </c>
      <c r="B146" s="56"/>
      <c r="C146" s="56" t="s">
        <v>265</v>
      </c>
      <c r="D146" s="62">
        <v>22900</v>
      </c>
      <c r="E146" s="65">
        <v>1.69</v>
      </c>
      <c r="F146" s="164"/>
      <c r="G146" s="63">
        <v>1</v>
      </c>
      <c r="H146" s="62">
        <v>1.4</v>
      </c>
      <c r="I146" s="62">
        <v>1.68</v>
      </c>
      <c r="J146" s="62">
        <v>2.23</v>
      </c>
      <c r="K146" s="64">
        <v>2.57</v>
      </c>
      <c r="L146" s="12">
        <f>SUM(L147:L149)</f>
        <v>406</v>
      </c>
      <c r="M146" s="12">
        <f t="shared" ref="M146:BX146" si="829">SUM(M147:M149)</f>
        <v>21993352.359999999</v>
      </c>
      <c r="N146" s="61">
        <f t="shared" si="829"/>
        <v>0</v>
      </c>
      <c r="O146" s="61">
        <f t="shared" si="829"/>
        <v>0</v>
      </c>
      <c r="P146" s="12">
        <f t="shared" si="829"/>
        <v>42</v>
      </c>
      <c r="Q146" s="12">
        <f t="shared" si="829"/>
        <v>2396324.7000000002</v>
      </c>
      <c r="R146" s="61">
        <f t="shared" si="829"/>
        <v>1</v>
      </c>
      <c r="S146" s="61">
        <f t="shared" si="829"/>
        <v>47897.639999999992</v>
      </c>
      <c r="T146" s="12">
        <f t="shared" si="829"/>
        <v>0</v>
      </c>
      <c r="U146" s="12">
        <f t="shared" si="829"/>
        <v>0</v>
      </c>
      <c r="V146" s="12">
        <f t="shared" si="829"/>
        <v>0</v>
      </c>
      <c r="W146" s="12">
        <f t="shared" si="829"/>
        <v>0</v>
      </c>
      <c r="X146" s="12">
        <f t="shared" si="829"/>
        <v>0</v>
      </c>
      <c r="Y146" s="12">
        <f t="shared" si="829"/>
        <v>0</v>
      </c>
      <c r="Z146" s="12">
        <f t="shared" si="829"/>
        <v>0</v>
      </c>
      <c r="AA146" s="12">
        <f t="shared" si="829"/>
        <v>0</v>
      </c>
      <c r="AB146" s="12">
        <f t="shared" si="829"/>
        <v>80</v>
      </c>
      <c r="AC146" s="12">
        <f t="shared" si="829"/>
        <v>3950016.42</v>
      </c>
      <c r="AD146" s="12">
        <f t="shared" si="829"/>
        <v>0</v>
      </c>
      <c r="AE146" s="12">
        <f t="shared" si="829"/>
        <v>0</v>
      </c>
      <c r="AF146" s="12">
        <f t="shared" si="829"/>
        <v>0</v>
      </c>
      <c r="AG146" s="12">
        <f t="shared" si="829"/>
        <v>0</v>
      </c>
      <c r="AH146" s="12">
        <f t="shared" si="829"/>
        <v>0</v>
      </c>
      <c r="AI146" s="12">
        <f t="shared" si="829"/>
        <v>0</v>
      </c>
      <c r="AJ146" s="12">
        <f t="shared" si="829"/>
        <v>0</v>
      </c>
      <c r="AK146" s="12">
        <f t="shared" si="829"/>
        <v>0</v>
      </c>
      <c r="AL146" s="12">
        <f t="shared" si="829"/>
        <v>0</v>
      </c>
      <c r="AM146" s="12">
        <f t="shared" si="829"/>
        <v>0</v>
      </c>
      <c r="AN146" s="61">
        <v>0</v>
      </c>
      <c r="AO146" s="61">
        <f t="shared" si="829"/>
        <v>0</v>
      </c>
      <c r="AP146" s="61">
        <f t="shared" si="829"/>
        <v>2</v>
      </c>
      <c r="AQ146" s="61">
        <f t="shared" si="829"/>
        <v>98680.68</v>
      </c>
      <c r="AR146" s="61">
        <f t="shared" si="829"/>
        <v>5</v>
      </c>
      <c r="AS146" s="61">
        <f t="shared" si="829"/>
        <v>239488.19999999998</v>
      </c>
      <c r="AT146" s="12">
        <f t="shared" si="829"/>
        <v>0</v>
      </c>
      <c r="AU146" s="12">
        <f t="shared" si="829"/>
        <v>0</v>
      </c>
      <c r="AV146" s="12">
        <f t="shared" si="829"/>
        <v>0</v>
      </c>
      <c r="AW146" s="12">
        <f t="shared" si="829"/>
        <v>0</v>
      </c>
      <c r="AX146" s="12">
        <f t="shared" si="829"/>
        <v>0</v>
      </c>
      <c r="AY146" s="12">
        <f t="shared" si="829"/>
        <v>0</v>
      </c>
      <c r="AZ146" s="12">
        <f t="shared" si="829"/>
        <v>0</v>
      </c>
      <c r="BA146" s="12">
        <f t="shared" si="829"/>
        <v>0</v>
      </c>
      <c r="BB146" s="12">
        <f t="shared" si="829"/>
        <v>1</v>
      </c>
      <c r="BC146" s="12">
        <f t="shared" si="829"/>
        <v>47897.639999999992</v>
      </c>
      <c r="BD146" s="12">
        <f t="shared" si="829"/>
        <v>6</v>
      </c>
      <c r="BE146" s="12">
        <f t="shared" si="829"/>
        <v>386412.76799999998</v>
      </c>
      <c r="BF146" s="61">
        <v>5</v>
      </c>
      <c r="BG146" s="61">
        <f t="shared" si="829"/>
        <v>287385.83999999997</v>
      </c>
      <c r="BH146" s="61">
        <f t="shared" si="829"/>
        <v>9</v>
      </c>
      <c r="BI146" s="61">
        <f t="shared" si="829"/>
        <v>680896.69199999992</v>
      </c>
      <c r="BJ146" s="12">
        <f t="shared" si="829"/>
        <v>0</v>
      </c>
      <c r="BK146" s="12">
        <f t="shared" si="829"/>
        <v>0</v>
      </c>
      <c r="BL146" s="61">
        <f t="shared" si="829"/>
        <v>15</v>
      </c>
      <c r="BM146" s="61">
        <f t="shared" si="829"/>
        <v>906823.51199999999</v>
      </c>
      <c r="BN146" s="12">
        <f t="shared" si="829"/>
        <v>2</v>
      </c>
      <c r="BO146" s="12">
        <f t="shared" si="829"/>
        <v>123264.288</v>
      </c>
      <c r="BP146" s="12">
        <f t="shared" si="829"/>
        <v>0</v>
      </c>
      <c r="BQ146" s="12">
        <f t="shared" si="829"/>
        <v>0</v>
      </c>
      <c r="BR146" s="12">
        <f t="shared" si="829"/>
        <v>0</v>
      </c>
      <c r="BS146" s="12">
        <f t="shared" si="829"/>
        <v>0</v>
      </c>
      <c r="BT146" s="12">
        <f t="shared" si="829"/>
        <v>7</v>
      </c>
      <c r="BU146" s="12">
        <f t="shared" si="829"/>
        <v>476610.37199999997</v>
      </c>
      <c r="BV146" s="12">
        <f t="shared" si="829"/>
        <v>0</v>
      </c>
      <c r="BW146" s="12">
        <f t="shared" si="829"/>
        <v>0</v>
      </c>
      <c r="BX146" s="12">
        <f t="shared" si="829"/>
        <v>2</v>
      </c>
      <c r="BY146" s="12">
        <f t="shared" ref="BY146:DM146" si="830">SUM(BY147:BY149)</f>
        <v>123264.288</v>
      </c>
      <c r="BZ146" s="12">
        <f t="shared" si="830"/>
        <v>0</v>
      </c>
      <c r="CA146" s="12">
        <f t="shared" si="830"/>
        <v>0</v>
      </c>
      <c r="CB146" s="12">
        <f t="shared" si="830"/>
        <v>0</v>
      </c>
      <c r="CC146" s="12">
        <f t="shared" si="830"/>
        <v>0</v>
      </c>
      <c r="CD146" s="12">
        <f t="shared" si="830"/>
        <v>0</v>
      </c>
      <c r="CE146" s="163">
        <f t="shared" si="830"/>
        <v>0</v>
      </c>
      <c r="CF146" s="61">
        <f t="shared" si="830"/>
        <v>0</v>
      </c>
      <c r="CG146" s="61">
        <f t="shared" si="830"/>
        <v>0</v>
      </c>
      <c r="CH146" s="28">
        <f t="shared" si="830"/>
        <v>0</v>
      </c>
      <c r="CI146" s="28">
        <f t="shared" si="830"/>
        <v>0</v>
      </c>
      <c r="CJ146" s="28">
        <f t="shared" si="830"/>
        <v>0</v>
      </c>
      <c r="CK146" s="28">
        <f t="shared" si="830"/>
        <v>0</v>
      </c>
      <c r="CL146" s="28">
        <f t="shared" si="830"/>
        <v>0</v>
      </c>
      <c r="CM146" s="28">
        <f t="shared" si="830"/>
        <v>0</v>
      </c>
      <c r="CN146" s="28">
        <f t="shared" si="830"/>
        <v>0</v>
      </c>
      <c r="CO146" s="28">
        <f t="shared" si="830"/>
        <v>0</v>
      </c>
      <c r="CP146" s="28">
        <f t="shared" si="830"/>
        <v>0</v>
      </c>
      <c r="CQ146" s="28">
        <f t="shared" si="830"/>
        <v>0</v>
      </c>
      <c r="CR146" s="28">
        <f t="shared" si="830"/>
        <v>7</v>
      </c>
      <c r="CS146" s="28">
        <f t="shared" si="830"/>
        <v>335283.48</v>
      </c>
      <c r="CT146" s="28">
        <f t="shared" si="830"/>
        <v>52</v>
      </c>
      <c r="CU146" s="28">
        <f t="shared" si="830"/>
        <v>3196561.5360000003</v>
      </c>
      <c r="CV146" s="28">
        <f t="shared" si="830"/>
        <v>0</v>
      </c>
      <c r="CW146" s="28">
        <f t="shared" si="830"/>
        <v>0</v>
      </c>
      <c r="CX146" s="28">
        <f t="shared" si="830"/>
        <v>0</v>
      </c>
      <c r="CY146" s="28">
        <f t="shared" si="830"/>
        <v>0</v>
      </c>
      <c r="CZ146" s="28">
        <f t="shared" si="830"/>
        <v>0</v>
      </c>
      <c r="DA146" s="28">
        <f t="shared" si="830"/>
        <v>0</v>
      </c>
      <c r="DB146" s="28">
        <f t="shared" si="830"/>
        <v>0</v>
      </c>
      <c r="DC146" s="28">
        <f t="shared" si="830"/>
        <v>0</v>
      </c>
      <c r="DD146" s="28">
        <f t="shared" si="830"/>
        <v>0</v>
      </c>
      <c r="DE146" s="28">
        <f t="shared" si="830"/>
        <v>0</v>
      </c>
      <c r="DF146" s="28">
        <f t="shared" si="830"/>
        <v>0</v>
      </c>
      <c r="DG146" s="28">
        <f t="shared" si="830"/>
        <v>0</v>
      </c>
      <c r="DH146" s="28">
        <v>0</v>
      </c>
      <c r="DI146" s="28">
        <f t="shared" si="830"/>
        <v>0</v>
      </c>
      <c r="DJ146" s="28">
        <f t="shared" si="830"/>
        <v>3</v>
      </c>
      <c r="DK146" s="28">
        <f t="shared" si="830"/>
        <v>362299.06799999991</v>
      </c>
      <c r="DL146" s="28">
        <f t="shared" si="830"/>
        <v>645</v>
      </c>
      <c r="DM146" s="28">
        <f t="shared" si="830"/>
        <v>35652459.483999997</v>
      </c>
    </row>
    <row r="147" spans="1:117" x14ac:dyDescent="0.25">
      <c r="A147" s="123"/>
      <c r="B147" s="81">
        <v>114</v>
      </c>
      <c r="C147" s="13" t="s">
        <v>266</v>
      </c>
      <c r="D147" s="14">
        <v>22900</v>
      </c>
      <c r="E147" s="23">
        <v>1.66</v>
      </c>
      <c r="F147" s="23"/>
      <c r="G147" s="132">
        <v>0.9</v>
      </c>
      <c r="H147" s="14">
        <v>1.4</v>
      </c>
      <c r="I147" s="14">
        <v>1.68</v>
      </c>
      <c r="J147" s="14">
        <v>2.23</v>
      </c>
      <c r="K147" s="17">
        <v>2.57</v>
      </c>
      <c r="L147" s="20">
        <v>193</v>
      </c>
      <c r="M147" s="19">
        <f t="shared" ref="M147:M148" si="831">(L147*$D147*$E147*$G147*$H147)</f>
        <v>9244244.5199999996</v>
      </c>
      <c r="N147" s="20"/>
      <c r="O147" s="20">
        <f t="shared" ref="O147:O148" si="832">(N147*$D147*$E147*$G147*$H147)</f>
        <v>0</v>
      </c>
      <c r="P147" s="20">
        <v>11</v>
      </c>
      <c r="Q147" s="19">
        <f t="shared" ref="Q147:Q148" si="833">(P147*$D147*$E147*$G147*$H147)</f>
        <v>526874.04</v>
      </c>
      <c r="R147" s="20">
        <v>1</v>
      </c>
      <c r="S147" s="19">
        <f t="shared" ref="S147:S148" si="834">(R147*$D147*$E147*$G147*$H147)</f>
        <v>47897.639999999992</v>
      </c>
      <c r="T147" s="20">
        <v>0</v>
      </c>
      <c r="U147" s="19">
        <f t="shared" ref="U147:U148" si="835">(T147*$D147*$E147*$G147*$H147)</f>
        <v>0</v>
      </c>
      <c r="V147" s="20">
        <v>0</v>
      </c>
      <c r="W147" s="19">
        <f t="shared" ref="W147:W148" si="836">(V147*$D147*$E147*$G147*$H147)</f>
        <v>0</v>
      </c>
      <c r="X147" s="20"/>
      <c r="Y147" s="19">
        <f t="shared" ref="Y147:Y148" si="837">(X147*$D147*$E147*$G147*$H147)</f>
        <v>0</v>
      </c>
      <c r="Z147" s="20">
        <v>0</v>
      </c>
      <c r="AA147" s="19">
        <f t="shared" ref="AA147:AA148" si="838">(Z147*$D147*$E147*$G147*$H147)</f>
        <v>0</v>
      </c>
      <c r="AB147" s="20">
        <v>70</v>
      </c>
      <c r="AC147" s="19">
        <f t="shared" ref="AC147:AC148" si="839">(AB147*$D147*$E147*$G147*$H147)</f>
        <v>3352834.8</v>
      </c>
      <c r="AD147" s="20">
        <v>0</v>
      </c>
      <c r="AE147" s="19">
        <f t="shared" ref="AE147:AE148" si="840">(AD147*$D147*$E147*$G147*$H147)</f>
        <v>0</v>
      </c>
      <c r="AF147" s="77"/>
      <c r="AG147" s="19">
        <f t="shared" ref="AG147:AG148" si="841">(AF147*$D147*$E147*$G147*$H147)</f>
        <v>0</v>
      </c>
      <c r="AH147" s="20"/>
      <c r="AI147" s="19">
        <f t="shared" ref="AI147:AI148" si="842">(AH147*$D147*$E147*$G147*$H147)</f>
        <v>0</v>
      </c>
      <c r="AJ147" s="24">
        <v>0</v>
      </c>
      <c r="AK147" s="19">
        <f t="shared" ref="AK147:AK148" si="843">(AJ147*$D147*$E147*$G147*$I147)</f>
        <v>0</v>
      </c>
      <c r="AL147" s="20"/>
      <c r="AM147" s="19">
        <f t="shared" ref="AM147:AM148" si="844">(AL147*$D147*$E147*$G147*$I147)</f>
        <v>0</v>
      </c>
      <c r="AN147" s="20"/>
      <c r="AO147" s="19">
        <f t="shared" ref="AO147:AO148" si="845">(AN147*$D147*$E147*$G147*$H147)</f>
        <v>0</v>
      </c>
      <c r="AP147" s="20">
        <v>0</v>
      </c>
      <c r="AQ147" s="20">
        <f t="shared" ref="AQ147:AQ148" si="846">(AP147*$D147*$E147*$G147*$H147)</f>
        <v>0</v>
      </c>
      <c r="AR147" s="20">
        <v>5</v>
      </c>
      <c r="AS147" s="20">
        <f t="shared" ref="AS147:AS148" si="847">(AR147*$D147*$E147*$G147*$H147)</f>
        <v>239488.19999999998</v>
      </c>
      <c r="AT147" s="20">
        <v>0</v>
      </c>
      <c r="AU147" s="19">
        <f t="shared" ref="AU147:AU148" si="848">(AT147*$D147*$E147*$G147*$H147)</f>
        <v>0</v>
      </c>
      <c r="AV147" s="20">
        <v>0</v>
      </c>
      <c r="AW147" s="19">
        <f t="shared" ref="AW147:AW148" si="849">(AV147*$D147*$E147*$G147*$H147)</f>
        <v>0</v>
      </c>
      <c r="AX147" s="20">
        <v>0</v>
      </c>
      <c r="AY147" s="19">
        <f t="shared" ref="AY147:AY148" si="850">(AX147*$D147*$E147*$G147*$H147)</f>
        <v>0</v>
      </c>
      <c r="AZ147" s="20"/>
      <c r="BA147" s="19">
        <f t="shared" ref="BA147:BA148" si="851">(AZ147*$D147*$E147*$G147*$H147)</f>
        <v>0</v>
      </c>
      <c r="BB147" s="20">
        <v>1</v>
      </c>
      <c r="BC147" s="19">
        <f t="shared" ref="BC147:BC148" si="852">(BB147*$D147*$E147*$G147*$H147)</f>
        <v>47897.639999999992</v>
      </c>
      <c r="BD147" s="20">
        <v>1</v>
      </c>
      <c r="BE147" s="19">
        <f t="shared" ref="BE147:BE148" si="853">(BD147*$D147*$E147*$G147*$I147)</f>
        <v>57477.167999999998</v>
      </c>
      <c r="BF147" s="20">
        <v>5</v>
      </c>
      <c r="BG147" s="19">
        <f t="shared" ref="BG147:BG148" si="854">(BF147*$D147*$E147*$G147*$I147)</f>
        <v>287385.83999999997</v>
      </c>
      <c r="BH147" s="20">
        <v>0</v>
      </c>
      <c r="BI147" s="19">
        <f t="shared" ref="BI147:BI148" si="855">(BH147*$D147*$E147*$G147*$I147)</f>
        <v>0</v>
      </c>
      <c r="BJ147" s="20">
        <v>0</v>
      </c>
      <c r="BK147" s="19">
        <f t="shared" ref="BK147:BK148" si="856">(BJ147*$D147*$E147*$G147*$I147)</f>
        <v>0</v>
      </c>
      <c r="BL147" s="20">
        <v>12</v>
      </c>
      <c r="BM147" s="19">
        <f t="shared" ref="BM147:BM148" si="857">(BL147*$D147*$E147*$G147*$I147)</f>
        <v>689726.01599999995</v>
      </c>
      <c r="BN147" s="20">
        <v>1</v>
      </c>
      <c r="BO147" s="19">
        <f t="shared" ref="BO147:BO148" si="858">(BN147*$D147*$E147*$G147*$I147)</f>
        <v>57477.167999999998</v>
      </c>
      <c r="BP147" s="20"/>
      <c r="BQ147" s="19">
        <f t="shared" ref="BQ147:BQ148" si="859">(BP147*$D147*$E147*$G147*$I147)</f>
        <v>0</v>
      </c>
      <c r="BR147" s="20"/>
      <c r="BS147" s="19">
        <f t="shared" ref="BS147:BS148" si="860">(BR147*$D147*$E147*$G147*$I147)</f>
        <v>0</v>
      </c>
      <c r="BT147" s="20">
        <v>4</v>
      </c>
      <c r="BU147" s="19">
        <f t="shared" ref="BU147:BU148" si="861">(BT147*$D147*$E147*$G147*$I147)</f>
        <v>229908.67199999999</v>
      </c>
      <c r="BV147" s="20"/>
      <c r="BW147" s="19">
        <f t="shared" ref="BW147:BW148" si="862">(BV147*$D147*$E147*$G147*$I147)</f>
        <v>0</v>
      </c>
      <c r="BX147" s="20">
        <v>1</v>
      </c>
      <c r="BY147" s="22">
        <f t="shared" ref="BY147:BY148" si="863">(BX147*$D147*$E147*$G147*$I147)</f>
        <v>57477.167999999998</v>
      </c>
      <c r="BZ147" s="20">
        <v>0</v>
      </c>
      <c r="CA147" s="19">
        <f t="shared" ref="CA147:CA148" si="864">(BZ147*$D147*$E147*$G147*$H147)</f>
        <v>0</v>
      </c>
      <c r="CB147" s="20">
        <v>0</v>
      </c>
      <c r="CC147" s="19">
        <f t="shared" ref="CC147:CC148" si="865">(CB147*$D147*$E147*$G147*$H147)</f>
        <v>0</v>
      </c>
      <c r="CD147" s="20">
        <v>0</v>
      </c>
      <c r="CE147" s="21">
        <f t="shared" ref="CE147:CE148" si="866">(CD147*$D147*$E147*$G147*$H147)</f>
        <v>0</v>
      </c>
      <c r="CF147" s="20"/>
      <c r="CG147" s="20">
        <f t="shared" ref="CG147:CG148" si="867">(CF147*$D147*$E147*$G147*$H147)</f>
        <v>0</v>
      </c>
      <c r="CH147" s="20"/>
      <c r="CI147" s="19">
        <f t="shared" ref="CI147:CI148" si="868">(CH147*$D147*$E147*$G147*$I147)</f>
        <v>0</v>
      </c>
      <c r="CJ147" s="20">
        <v>0</v>
      </c>
      <c r="CK147" s="19">
        <f t="shared" ref="CK147:CK148" si="869">(CJ147*$D147*$E147*$G147*$H147)</f>
        <v>0</v>
      </c>
      <c r="CL147" s="20"/>
      <c r="CM147" s="19">
        <f t="shared" ref="CM147:CM148" si="870">(CL147*$D147*$E147*$G147*$H147)</f>
        <v>0</v>
      </c>
      <c r="CN147" s="20"/>
      <c r="CO147" s="19">
        <f t="shared" ref="CO147:CO148" si="871">(CN147*$D147*$E147*$G147*$H147)</f>
        <v>0</v>
      </c>
      <c r="CP147" s="20"/>
      <c r="CQ147" s="19">
        <f t="shared" ref="CQ147:CQ148" si="872">(CP147*$D147*$E147*$G147*$H147)</f>
        <v>0</v>
      </c>
      <c r="CR147" s="20">
        <v>7</v>
      </c>
      <c r="CS147" s="19">
        <f t="shared" ref="CS147:CS148" si="873">(CR147*$D147*$E147*$G147*$H147)</f>
        <v>335283.48</v>
      </c>
      <c r="CT147" s="20">
        <v>27</v>
      </c>
      <c r="CU147" s="19">
        <f t="shared" ref="CU147:CU148" si="874">(CT147*$D147*$E147*$G147*$I147)</f>
        <v>1551883.5360000001</v>
      </c>
      <c r="CV147" s="24">
        <v>0</v>
      </c>
      <c r="CW147" s="19">
        <f t="shared" ref="CW147:CW148" si="875">(CV147*$D147*$E147*$G147*$I147)</f>
        <v>0</v>
      </c>
      <c r="CX147" s="20"/>
      <c r="CY147" s="19">
        <f t="shared" ref="CY147:CY148" si="876">(CX147*$D147*$E147*$G147*$H147)</f>
        <v>0</v>
      </c>
      <c r="CZ147" s="20">
        <v>0</v>
      </c>
      <c r="DA147" s="19">
        <f t="shared" ref="DA147:DA148" si="877">(CZ147*$D147*$E147*$G147*$I147)</f>
        <v>0</v>
      </c>
      <c r="DB147" s="20">
        <v>0</v>
      </c>
      <c r="DC147" s="19">
        <f t="shared" ref="DC147:DC148" si="878">(DB147*$D147*$E147*$G147*$I147)</f>
        <v>0</v>
      </c>
      <c r="DD147" s="20"/>
      <c r="DE147" s="19">
        <f t="shared" ref="DE147:DE148" si="879">(DD147*$D147*$E147*$G147*$I147)</f>
        <v>0</v>
      </c>
      <c r="DF147" s="20"/>
      <c r="DG147" s="19">
        <f t="shared" ref="DG147:DG148" si="880">(DF147*$D147*$E147*$G147*$I147)</f>
        <v>0</v>
      </c>
      <c r="DH147" s="20"/>
      <c r="DI147" s="19">
        <f t="shared" ref="DI147:DI148" si="881">(DH147*$D147*$E147*$G147*$J147)</f>
        <v>0</v>
      </c>
      <c r="DJ147" s="20"/>
      <c r="DK147" s="19">
        <f t="shared" ref="DK147:DK148" si="882">(DJ147*$D147*$E147*$G147*$K147)</f>
        <v>0</v>
      </c>
      <c r="DL147" s="19">
        <f t="shared" ref="DL147:DM149" si="883">SUM(L147,N147,P147,R147,T147,V147,X147,Z147,AB147,AD147,AF147,AH147,AJ147,AN147,AP147,CD147,AR147,AT147,AV147,AX147,AZ147,CH147,BB147,BD147,BF147,BJ147,AL147,BL147,BN147,BP147,BR147,BT147,BV147,BX147,BZ147,CB147,CF147,CJ147,CL147,CN147,CP147,CR147,CT147,CV147,BH147,CX147,CZ147,DB147,DD147,DF147,DH147,DJ147)</f>
        <v>339</v>
      </c>
      <c r="DM147" s="19">
        <f t="shared" si="883"/>
        <v>16725855.888</v>
      </c>
    </row>
    <row r="148" spans="1:117" ht="30" customHeight="1" x14ac:dyDescent="0.25">
      <c r="A148" s="123"/>
      <c r="B148" s="81">
        <v>115</v>
      </c>
      <c r="C148" s="13" t="s">
        <v>267</v>
      </c>
      <c r="D148" s="14">
        <v>22900</v>
      </c>
      <c r="E148" s="23">
        <v>1.82</v>
      </c>
      <c r="F148" s="23"/>
      <c r="G148" s="16">
        <v>1</v>
      </c>
      <c r="H148" s="14">
        <v>1.4</v>
      </c>
      <c r="I148" s="14">
        <v>1.68</v>
      </c>
      <c r="J148" s="14">
        <v>2.23</v>
      </c>
      <c r="K148" s="17">
        <v>2.57</v>
      </c>
      <c r="L148" s="20">
        <v>49</v>
      </c>
      <c r="M148" s="19">
        <f t="shared" si="831"/>
        <v>2859110.8</v>
      </c>
      <c r="N148" s="20"/>
      <c r="O148" s="20">
        <f t="shared" si="832"/>
        <v>0</v>
      </c>
      <c r="P148" s="20"/>
      <c r="Q148" s="19">
        <f t="shared" si="833"/>
        <v>0</v>
      </c>
      <c r="R148" s="20"/>
      <c r="S148" s="19">
        <f t="shared" si="834"/>
        <v>0</v>
      </c>
      <c r="T148" s="20"/>
      <c r="U148" s="19">
        <f t="shared" si="835"/>
        <v>0</v>
      </c>
      <c r="V148" s="20"/>
      <c r="W148" s="19">
        <f t="shared" si="836"/>
        <v>0</v>
      </c>
      <c r="X148" s="20"/>
      <c r="Y148" s="19">
        <f t="shared" si="837"/>
        <v>0</v>
      </c>
      <c r="Z148" s="20"/>
      <c r="AA148" s="19">
        <f t="shared" si="838"/>
        <v>0</v>
      </c>
      <c r="AB148" s="20">
        <v>3</v>
      </c>
      <c r="AC148" s="19">
        <f t="shared" si="839"/>
        <v>175047.59999999998</v>
      </c>
      <c r="AD148" s="20"/>
      <c r="AE148" s="19">
        <f t="shared" si="840"/>
        <v>0</v>
      </c>
      <c r="AF148" s="77"/>
      <c r="AG148" s="19">
        <f t="shared" si="841"/>
        <v>0</v>
      </c>
      <c r="AH148" s="20"/>
      <c r="AI148" s="19">
        <f t="shared" si="842"/>
        <v>0</v>
      </c>
      <c r="AJ148" s="24">
        <v>0</v>
      </c>
      <c r="AK148" s="19">
        <f t="shared" si="843"/>
        <v>0</v>
      </c>
      <c r="AL148" s="20"/>
      <c r="AM148" s="19">
        <f t="shared" si="844"/>
        <v>0</v>
      </c>
      <c r="AN148" s="20"/>
      <c r="AO148" s="19">
        <f t="shared" si="845"/>
        <v>0</v>
      </c>
      <c r="AP148" s="20"/>
      <c r="AQ148" s="20">
        <f t="shared" si="846"/>
        <v>0</v>
      </c>
      <c r="AR148" s="20"/>
      <c r="AS148" s="20">
        <f t="shared" si="847"/>
        <v>0</v>
      </c>
      <c r="AT148" s="20"/>
      <c r="AU148" s="19">
        <f t="shared" si="848"/>
        <v>0</v>
      </c>
      <c r="AV148" s="20"/>
      <c r="AW148" s="19">
        <f t="shared" si="849"/>
        <v>0</v>
      </c>
      <c r="AX148" s="20"/>
      <c r="AY148" s="19">
        <f t="shared" si="850"/>
        <v>0</v>
      </c>
      <c r="AZ148" s="20"/>
      <c r="BA148" s="19">
        <f t="shared" si="851"/>
        <v>0</v>
      </c>
      <c r="BB148" s="20"/>
      <c r="BC148" s="19">
        <f t="shared" si="852"/>
        <v>0</v>
      </c>
      <c r="BD148" s="20"/>
      <c r="BE148" s="19">
        <f t="shared" si="853"/>
        <v>0</v>
      </c>
      <c r="BF148" s="20"/>
      <c r="BG148" s="19">
        <f t="shared" si="854"/>
        <v>0</v>
      </c>
      <c r="BH148" s="20"/>
      <c r="BI148" s="19">
        <f t="shared" si="855"/>
        <v>0</v>
      </c>
      <c r="BJ148" s="20"/>
      <c r="BK148" s="19">
        <f t="shared" si="856"/>
        <v>0</v>
      </c>
      <c r="BL148" s="20"/>
      <c r="BM148" s="19">
        <f t="shared" si="857"/>
        <v>0</v>
      </c>
      <c r="BN148" s="20"/>
      <c r="BO148" s="19">
        <f t="shared" si="858"/>
        <v>0</v>
      </c>
      <c r="BP148" s="20"/>
      <c r="BQ148" s="19">
        <f t="shared" si="859"/>
        <v>0</v>
      </c>
      <c r="BR148" s="20"/>
      <c r="BS148" s="19">
        <f t="shared" si="860"/>
        <v>0</v>
      </c>
      <c r="BT148" s="20"/>
      <c r="BU148" s="19">
        <f t="shared" si="861"/>
        <v>0</v>
      </c>
      <c r="BV148" s="20"/>
      <c r="BW148" s="19">
        <f t="shared" si="862"/>
        <v>0</v>
      </c>
      <c r="BX148" s="20"/>
      <c r="BY148" s="22">
        <f t="shared" si="863"/>
        <v>0</v>
      </c>
      <c r="BZ148" s="20"/>
      <c r="CA148" s="19">
        <f t="shared" si="864"/>
        <v>0</v>
      </c>
      <c r="CB148" s="20"/>
      <c r="CC148" s="19">
        <f t="shared" si="865"/>
        <v>0</v>
      </c>
      <c r="CD148" s="20"/>
      <c r="CE148" s="21">
        <f t="shared" si="866"/>
        <v>0</v>
      </c>
      <c r="CF148" s="20"/>
      <c r="CG148" s="20">
        <f t="shared" si="867"/>
        <v>0</v>
      </c>
      <c r="CH148" s="20"/>
      <c r="CI148" s="19">
        <f t="shared" si="868"/>
        <v>0</v>
      </c>
      <c r="CJ148" s="20"/>
      <c r="CK148" s="19">
        <f t="shared" si="869"/>
        <v>0</v>
      </c>
      <c r="CL148" s="20"/>
      <c r="CM148" s="19">
        <f t="shared" si="870"/>
        <v>0</v>
      </c>
      <c r="CN148" s="20"/>
      <c r="CO148" s="19">
        <f t="shared" si="871"/>
        <v>0</v>
      </c>
      <c r="CP148" s="20"/>
      <c r="CQ148" s="19">
        <f t="shared" si="872"/>
        <v>0</v>
      </c>
      <c r="CR148" s="20"/>
      <c r="CS148" s="19">
        <f t="shared" si="873"/>
        <v>0</v>
      </c>
      <c r="CT148" s="20"/>
      <c r="CU148" s="19">
        <f t="shared" si="874"/>
        <v>0</v>
      </c>
      <c r="CV148" s="24">
        <v>0</v>
      </c>
      <c r="CW148" s="19">
        <f t="shared" si="875"/>
        <v>0</v>
      </c>
      <c r="CX148" s="20"/>
      <c r="CY148" s="19">
        <f t="shared" si="876"/>
        <v>0</v>
      </c>
      <c r="CZ148" s="20"/>
      <c r="DA148" s="19">
        <f t="shared" si="877"/>
        <v>0</v>
      </c>
      <c r="DB148" s="20"/>
      <c r="DC148" s="19">
        <f t="shared" si="878"/>
        <v>0</v>
      </c>
      <c r="DD148" s="20"/>
      <c r="DE148" s="19">
        <f t="shared" si="879"/>
        <v>0</v>
      </c>
      <c r="DF148" s="20"/>
      <c r="DG148" s="19">
        <f t="shared" si="880"/>
        <v>0</v>
      </c>
      <c r="DH148" s="20"/>
      <c r="DI148" s="19">
        <f t="shared" si="881"/>
        <v>0</v>
      </c>
      <c r="DJ148" s="20"/>
      <c r="DK148" s="19">
        <f t="shared" si="882"/>
        <v>0</v>
      </c>
      <c r="DL148" s="19">
        <f t="shared" si="883"/>
        <v>52</v>
      </c>
      <c r="DM148" s="19">
        <f t="shared" si="883"/>
        <v>3034158.4</v>
      </c>
    </row>
    <row r="149" spans="1:117" ht="31.5" customHeight="1" x14ac:dyDescent="0.25">
      <c r="A149" s="123"/>
      <c r="B149" s="81">
        <v>116</v>
      </c>
      <c r="C149" s="13" t="s">
        <v>268</v>
      </c>
      <c r="D149" s="14">
        <v>22900</v>
      </c>
      <c r="E149" s="25">
        <v>1.71</v>
      </c>
      <c r="F149" s="25"/>
      <c r="G149" s="16">
        <v>1</v>
      </c>
      <c r="H149" s="14">
        <v>1.4</v>
      </c>
      <c r="I149" s="14">
        <v>1.68</v>
      </c>
      <c r="J149" s="14">
        <v>2.23</v>
      </c>
      <c r="K149" s="17">
        <v>2.57</v>
      </c>
      <c r="L149" s="20">
        <v>164</v>
      </c>
      <c r="M149" s="19">
        <f t="shared" ref="M149:M210" si="884">(L149*$D149*$E149*$G149*$H149*$M$14)</f>
        <v>9889997.0399999991</v>
      </c>
      <c r="N149" s="20"/>
      <c r="O149" s="20">
        <f>(N149*$D149*$E149*$G149*$H149*$O$14)</f>
        <v>0</v>
      </c>
      <c r="P149" s="20">
        <v>31</v>
      </c>
      <c r="Q149" s="19">
        <f>(P149*$D149*$E149*$G149*$H149*$Q$14)</f>
        <v>1869450.66</v>
      </c>
      <c r="R149" s="20"/>
      <c r="S149" s="19">
        <f>(R149/12*7*$D149*$E149*$G149*$H149*$S$14)+(R149/12*5*$D149*$E149*$G149*$H149*$S$15)</f>
        <v>0</v>
      </c>
      <c r="T149" s="20">
        <v>0</v>
      </c>
      <c r="U149" s="19">
        <f>(T149*$D149*$E149*$G149*$H149*$U$14)</f>
        <v>0</v>
      </c>
      <c r="V149" s="20">
        <v>0</v>
      </c>
      <c r="W149" s="19">
        <f>(V149*$D149*$E149*$G149*$H149*$W$14)</f>
        <v>0</v>
      </c>
      <c r="X149" s="20"/>
      <c r="Y149" s="19">
        <f>(X149*$D149*$E149*$G149*$H149*$Y$14)</f>
        <v>0</v>
      </c>
      <c r="Z149" s="20">
        <v>0</v>
      </c>
      <c r="AA149" s="19">
        <f>(Z149*$D149*$E149*$G149*$H149*$AA$14)</f>
        <v>0</v>
      </c>
      <c r="AB149" s="20">
        <v>7</v>
      </c>
      <c r="AC149" s="19">
        <f>(AB149*$D149*$E149*$G149*$H149*$AC$14)</f>
        <v>422134.01999999996</v>
      </c>
      <c r="AD149" s="20">
        <v>0</v>
      </c>
      <c r="AE149" s="19">
        <f>(AD149*$D149*$E149*$G149*$H149*$AE$14)</f>
        <v>0</v>
      </c>
      <c r="AF149" s="77"/>
      <c r="AG149" s="19">
        <f>(AF149*$D149*$E149*$G149*$H149*$AG$14)</f>
        <v>0</v>
      </c>
      <c r="AH149" s="20"/>
      <c r="AI149" s="19">
        <f>(AH149*$D149*$E149*$G149*$H149*$AI$14)</f>
        <v>0</v>
      </c>
      <c r="AJ149" s="24">
        <v>0</v>
      </c>
      <c r="AK149" s="19">
        <f>(AJ149*$D149*$E149*$G149*$I149*$AK$14)</f>
        <v>0</v>
      </c>
      <c r="AL149" s="20"/>
      <c r="AM149" s="19">
        <f>(AL149*$D149*$E149*$G149*$I149*$AM$14)</f>
        <v>0</v>
      </c>
      <c r="AN149" s="20"/>
      <c r="AO149" s="19">
        <f>(AN149*$D149*$E149*$G149*$H149*$AO$14)</f>
        <v>0</v>
      </c>
      <c r="AP149" s="20">
        <f>4-2</f>
        <v>2</v>
      </c>
      <c r="AQ149" s="20">
        <f>(AP149*$D149*$E149*$G149*$H149*$AQ$14)</f>
        <v>98680.68</v>
      </c>
      <c r="AR149" s="20"/>
      <c r="AS149" s="20">
        <f>(AR149*$D149*$E149*$G149*$H149*$AS$14)</f>
        <v>0</v>
      </c>
      <c r="AT149" s="20">
        <v>0</v>
      </c>
      <c r="AU149" s="19">
        <f>(AT149*$D149*$E149*$G149*$H149*$AU$14)</f>
        <v>0</v>
      </c>
      <c r="AV149" s="20">
        <v>0</v>
      </c>
      <c r="AW149" s="19">
        <f>(AV149*$D149*$E149*$G149*$H149*$AW$14)</f>
        <v>0</v>
      </c>
      <c r="AX149" s="20">
        <v>0</v>
      </c>
      <c r="AY149" s="19">
        <f>(AX149*$D149*$E149*$G149*$H149*$AY$14)</f>
        <v>0</v>
      </c>
      <c r="AZ149" s="20"/>
      <c r="BA149" s="19">
        <f>(AZ149*$D149*$E149*$G149*$H149*$BA$14)</f>
        <v>0</v>
      </c>
      <c r="BB149" s="20"/>
      <c r="BC149" s="19">
        <f>(BB149*$D149*$E149*$G149*$H149*$BC$14)</f>
        <v>0</v>
      </c>
      <c r="BD149" s="20">
        <v>5</v>
      </c>
      <c r="BE149" s="19">
        <f>(BD149*$D149*$E149*$G149*$I149*$BE$14)</f>
        <v>328935.59999999998</v>
      </c>
      <c r="BF149" s="20">
        <v>0</v>
      </c>
      <c r="BG149" s="19">
        <f>(BF149*$D149*$E149*$G149*$I149*$BG$14)</f>
        <v>0</v>
      </c>
      <c r="BH149" s="20">
        <v>9</v>
      </c>
      <c r="BI149" s="19">
        <f>(BH149*$D149*$E149*$G149*$I149*$BI$14)</f>
        <v>680896.69199999992</v>
      </c>
      <c r="BJ149" s="20">
        <v>0</v>
      </c>
      <c r="BK149" s="19">
        <f>(BJ149*$D149*$E149*$G149*$I149*$BK$14)</f>
        <v>0</v>
      </c>
      <c r="BL149" s="20">
        <v>3</v>
      </c>
      <c r="BM149" s="19">
        <f>(BL149*$D149*$E149*$G149*$I149*$BM$14)</f>
        <v>217097.49600000001</v>
      </c>
      <c r="BN149" s="20">
        <v>1</v>
      </c>
      <c r="BO149" s="19">
        <f>(BN149*$D149*$E149*$G149*$I149*$BO$14)</f>
        <v>65787.12</v>
      </c>
      <c r="BP149" s="20"/>
      <c r="BQ149" s="19">
        <f>(BP149*$D149*$E149*$G149*$I149*$BQ$14)</f>
        <v>0</v>
      </c>
      <c r="BR149" s="20"/>
      <c r="BS149" s="19">
        <f>(BR149*$D149*$E149*$G149*$I149*$BS$14)</f>
        <v>0</v>
      </c>
      <c r="BT149" s="20">
        <v>3</v>
      </c>
      <c r="BU149" s="19">
        <f>(BT149*$D149*$E149*$G149*$I149*$BU$14)</f>
        <v>246701.69999999998</v>
      </c>
      <c r="BV149" s="20"/>
      <c r="BW149" s="19">
        <f>(BV149*$D149*$E149*$G149*$I149*$BW$14)</f>
        <v>0</v>
      </c>
      <c r="BX149" s="20">
        <v>1</v>
      </c>
      <c r="BY149" s="22">
        <f>(BX149*$D149*$E149*$G149*$I149*$BY$14)</f>
        <v>65787.12</v>
      </c>
      <c r="BZ149" s="20">
        <v>0</v>
      </c>
      <c r="CA149" s="19">
        <f>(BZ149*$D149*$E149*$G149*$H149*$CA$14)</f>
        <v>0</v>
      </c>
      <c r="CB149" s="20">
        <v>0</v>
      </c>
      <c r="CC149" s="19">
        <f>(CB149*$D149*$E149*$G149*$H149*$CC$14)</f>
        <v>0</v>
      </c>
      <c r="CD149" s="20">
        <v>0</v>
      </c>
      <c r="CE149" s="21">
        <f>(CD149*$D149*$E149*$G149*$H149*$CE$14)</f>
        <v>0</v>
      </c>
      <c r="CF149" s="20"/>
      <c r="CG149" s="20">
        <f>(CF149*$D149*$E149*$G149*$H149*$CG$14)</f>
        <v>0</v>
      </c>
      <c r="CH149" s="20"/>
      <c r="CI149" s="19">
        <f>(CH149*$D149*$E149*$G149*$I149*$CI$14)</f>
        <v>0</v>
      </c>
      <c r="CJ149" s="20"/>
      <c r="CK149" s="19">
        <f>(CJ149*$D149*$E149*$G149*$H149*$CK$14)</f>
        <v>0</v>
      </c>
      <c r="CL149" s="20"/>
      <c r="CM149" s="19">
        <f>(CL149*$D149*$E149*$G149*$H149*$CM$14)</f>
        <v>0</v>
      </c>
      <c r="CN149" s="20"/>
      <c r="CO149" s="19">
        <f>(CN149*$D149*$E149*$G149*$H149*$CO$14)</f>
        <v>0</v>
      </c>
      <c r="CP149" s="20"/>
      <c r="CQ149" s="19">
        <f>(CP149*$D149*$E149*$G149*$H149*$CQ$14)</f>
        <v>0</v>
      </c>
      <c r="CR149" s="20"/>
      <c r="CS149" s="19">
        <f>(CR149*$D149*$E149*$G149*$H149*$CS$14)</f>
        <v>0</v>
      </c>
      <c r="CT149" s="20">
        <v>25</v>
      </c>
      <c r="CU149" s="19">
        <f>(CT149*$D149*$E149*$G149*$I149*$CU$14)</f>
        <v>1644678</v>
      </c>
      <c r="CV149" s="24">
        <v>0</v>
      </c>
      <c r="CW149" s="19">
        <f>(CV149*$D149*$E149*$G149*$I149*$CW$14)</f>
        <v>0</v>
      </c>
      <c r="CX149" s="20"/>
      <c r="CY149" s="19">
        <f>(CX149*$D149*$E149*$G149*$H149*$CY$14)</f>
        <v>0</v>
      </c>
      <c r="CZ149" s="20">
        <v>0</v>
      </c>
      <c r="DA149" s="19">
        <f>(CZ149*$D149*$E149*$G149*$I149*$DA$14)</f>
        <v>0</v>
      </c>
      <c r="DB149" s="20"/>
      <c r="DC149" s="19">
        <f>(DB149*$D149*$E149*$G149*$I149*$DC$14)</f>
        <v>0</v>
      </c>
      <c r="DD149" s="20"/>
      <c r="DE149" s="19">
        <f>(DD149*$D149*$E149*$G149*$I149*$DE$14)</f>
        <v>0</v>
      </c>
      <c r="DF149" s="20"/>
      <c r="DG149" s="19">
        <f>(DF149*$D149*$E149*$G149*$I149*$DG$14)</f>
        <v>0</v>
      </c>
      <c r="DH149" s="20"/>
      <c r="DI149" s="19">
        <f>(DH149*$D149*$E149*$G149*$J149*$DI$14)</f>
        <v>0</v>
      </c>
      <c r="DJ149" s="20">
        <v>3</v>
      </c>
      <c r="DK149" s="19">
        <f>(DJ149*$D149*$E149*$G149*$K149*$DK$14)</f>
        <v>362299.06799999991</v>
      </c>
      <c r="DL149" s="19">
        <f t="shared" si="883"/>
        <v>254</v>
      </c>
      <c r="DM149" s="19">
        <f t="shared" si="883"/>
        <v>15892445.195999995</v>
      </c>
    </row>
    <row r="150" spans="1:117" ht="15.75" customHeight="1" x14ac:dyDescent="0.25">
      <c r="A150" s="124">
        <v>19</v>
      </c>
      <c r="B150" s="56"/>
      <c r="C150" s="56" t="s">
        <v>269</v>
      </c>
      <c r="D150" s="62">
        <v>22900</v>
      </c>
      <c r="E150" s="65">
        <v>2.2400000000000002</v>
      </c>
      <c r="F150" s="164"/>
      <c r="G150" s="63">
        <v>1</v>
      </c>
      <c r="H150" s="62">
        <v>1.4</v>
      </c>
      <c r="I150" s="62">
        <v>1.68</v>
      </c>
      <c r="J150" s="62">
        <v>2.23</v>
      </c>
      <c r="K150" s="64">
        <v>2.57</v>
      </c>
      <c r="L150" s="12">
        <f>SUM(L151:L196)</f>
        <v>784</v>
      </c>
      <c r="M150" s="12">
        <f t="shared" ref="M150:BX150" si="885">SUM(M151:M196)</f>
        <v>98966975.799999997</v>
      </c>
      <c r="N150" s="61">
        <f t="shared" si="885"/>
        <v>117</v>
      </c>
      <c r="O150" s="61">
        <f t="shared" si="885"/>
        <v>4788064.82</v>
      </c>
      <c r="P150" s="12">
        <f t="shared" si="885"/>
        <v>21</v>
      </c>
      <c r="Q150" s="12">
        <f t="shared" si="885"/>
        <v>4575410.8400000008</v>
      </c>
      <c r="R150" s="61">
        <f t="shared" si="885"/>
        <v>0</v>
      </c>
      <c r="S150" s="61">
        <f t="shared" si="885"/>
        <v>0</v>
      </c>
      <c r="T150" s="12">
        <f t="shared" si="885"/>
        <v>5637</v>
      </c>
      <c r="U150" s="12">
        <f t="shared" si="885"/>
        <v>451337441.93999994</v>
      </c>
      <c r="V150" s="12">
        <f t="shared" si="885"/>
        <v>0</v>
      </c>
      <c r="W150" s="12">
        <f t="shared" si="885"/>
        <v>0</v>
      </c>
      <c r="X150" s="12">
        <f t="shared" si="885"/>
        <v>0</v>
      </c>
      <c r="Y150" s="12">
        <f t="shared" si="885"/>
        <v>0</v>
      </c>
      <c r="Z150" s="12">
        <f t="shared" si="885"/>
        <v>0</v>
      </c>
      <c r="AA150" s="12">
        <f t="shared" si="885"/>
        <v>0</v>
      </c>
      <c r="AB150" s="12">
        <f t="shared" si="885"/>
        <v>13</v>
      </c>
      <c r="AC150" s="12">
        <f t="shared" si="885"/>
        <v>1118990.1800000002</v>
      </c>
      <c r="AD150" s="12">
        <f t="shared" si="885"/>
        <v>0</v>
      </c>
      <c r="AE150" s="12">
        <f t="shared" si="885"/>
        <v>0</v>
      </c>
      <c r="AF150" s="12">
        <f t="shared" si="885"/>
        <v>46</v>
      </c>
      <c r="AG150" s="12">
        <f t="shared" si="885"/>
        <v>2173090.9200000004</v>
      </c>
      <c r="AH150" s="12">
        <f t="shared" si="885"/>
        <v>265</v>
      </c>
      <c r="AI150" s="12">
        <f t="shared" si="885"/>
        <v>13434582.699999999</v>
      </c>
      <c r="AJ150" s="12">
        <f t="shared" si="885"/>
        <v>1940</v>
      </c>
      <c r="AK150" s="12">
        <f t="shared" si="885"/>
        <v>130643179.18800001</v>
      </c>
      <c r="AL150" s="12">
        <f t="shared" si="885"/>
        <v>0</v>
      </c>
      <c r="AM150" s="12">
        <f t="shared" si="885"/>
        <v>0</v>
      </c>
      <c r="AN150" s="61">
        <v>0</v>
      </c>
      <c r="AO150" s="61">
        <f t="shared" si="885"/>
        <v>0</v>
      </c>
      <c r="AP150" s="61">
        <f t="shared" si="885"/>
        <v>6</v>
      </c>
      <c r="AQ150" s="61">
        <f t="shared" si="885"/>
        <v>246413.16</v>
      </c>
      <c r="AR150" s="61">
        <f t="shared" si="885"/>
        <v>321</v>
      </c>
      <c r="AS150" s="61">
        <f t="shared" si="885"/>
        <v>12312402.549999997</v>
      </c>
      <c r="AT150" s="12">
        <f t="shared" si="885"/>
        <v>0</v>
      </c>
      <c r="AU150" s="12">
        <f t="shared" si="885"/>
        <v>0</v>
      </c>
      <c r="AV150" s="12">
        <f t="shared" si="885"/>
        <v>0</v>
      </c>
      <c r="AW150" s="12">
        <f t="shared" si="885"/>
        <v>0</v>
      </c>
      <c r="AX150" s="12">
        <f t="shared" si="885"/>
        <v>0</v>
      </c>
      <c r="AY150" s="12">
        <f t="shared" si="885"/>
        <v>0</v>
      </c>
      <c r="AZ150" s="12">
        <f t="shared" si="885"/>
        <v>8</v>
      </c>
      <c r="BA150" s="12">
        <f t="shared" si="885"/>
        <v>141064</v>
      </c>
      <c r="BB150" s="12">
        <f t="shared" si="885"/>
        <v>27</v>
      </c>
      <c r="BC150" s="12">
        <f t="shared" si="885"/>
        <v>682397.10000000009</v>
      </c>
      <c r="BD150" s="12">
        <f t="shared" si="885"/>
        <v>84</v>
      </c>
      <c r="BE150" s="12">
        <f t="shared" si="885"/>
        <v>4845933.12</v>
      </c>
      <c r="BF150" s="61">
        <v>237</v>
      </c>
      <c r="BG150" s="61">
        <f t="shared" si="885"/>
        <v>7962549.8399999999</v>
      </c>
      <c r="BH150" s="61">
        <f t="shared" si="885"/>
        <v>0</v>
      </c>
      <c r="BI150" s="61">
        <f t="shared" si="885"/>
        <v>0</v>
      </c>
      <c r="BJ150" s="12">
        <f t="shared" si="885"/>
        <v>65</v>
      </c>
      <c r="BK150" s="12">
        <f t="shared" si="885"/>
        <v>1125306</v>
      </c>
      <c r="BL150" s="61">
        <f t="shared" si="885"/>
        <v>56</v>
      </c>
      <c r="BM150" s="61">
        <f t="shared" si="885"/>
        <v>1876010.1359999999</v>
      </c>
      <c r="BN150" s="12">
        <f t="shared" si="885"/>
        <v>7</v>
      </c>
      <c r="BO150" s="12">
        <f t="shared" si="885"/>
        <v>353557.68</v>
      </c>
      <c r="BP150" s="12">
        <f t="shared" si="885"/>
        <v>16</v>
      </c>
      <c r="BQ150" s="12">
        <f t="shared" si="885"/>
        <v>384720</v>
      </c>
      <c r="BR150" s="12">
        <f t="shared" si="885"/>
        <v>12</v>
      </c>
      <c r="BS150" s="12">
        <f t="shared" si="885"/>
        <v>207748.80000000002</v>
      </c>
      <c r="BT150" s="12">
        <f t="shared" si="885"/>
        <v>61</v>
      </c>
      <c r="BU150" s="12">
        <f t="shared" si="885"/>
        <v>1913020.2000000002</v>
      </c>
      <c r="BV150" s="12">
        <f t="shared" si="885"/>
        <v>33</v>
      </c>
      <c r="BW150" s="12">
        <f t="shared" si="885"/>
        <v>1448086.08</v>
      </c>
      <c r="BX150" s="12">
        <f t="shared" si="885"/>
        <v>37</v>
      </c>
      <c r="BY150" s="12">
        <f t="shared" ref="BY150:DM150" si="886">SUM(BY151:BY196)</f>
        <v>861772.80000000005</v>
      </c>
      <c r="BZ150" s="12">
        <f t="shared" si="886"/>
        <v>0</v>
      </c>
      <c r="CA150" s="12">
        <f t="shared" si="886"/>
        <v>0</v>
      </c>
      <c r="CB150" s="12">
        <f t="shared" si="886"/>
        <v>0</v>
      </c>
      <c r="CC150" s="12">
        <f t="shared" si="886"/>
        <v>0</v>
      </c>
      <c r="CD150" s="12">
        <f t="shared" si="886"/>
        <v>0</v>
      </c>
      <c r="CE150" s="163">
        <f t="shared" si="886"/>
        <v>0</v>
      </c>
      <c r="CF150" s="61">
        <f t="shared" si="886"/>
        <v>0</v>
      </c>
      <c r="CG150" s="61">
        <f t="shared" si="886"/>
        <v>0</v>
      </c>
      <c r="CH150" s="28">
        <f t="shared" si="886"/>
        <v>0</v>
      </c>
      <c r="CI150" s="28">
        <f t="shared" si="886"/>
        <v>0</v>
      </c>
      <c r="CJ150" s="28">
        <f t="shared" si="886"/>
        <v>0</v>
      </c>
      <c r="CK150" s="28">
        <f t="shared" si="886"/>
        <v>0</v>
      </c>
      <c r="CL150" s="28">
        <f t="shared" si="886"/>
        <v>2</v>
      </c>
      <c r="CM150" s="28">
        <f t="shared" si="886"/>
        <v>22441.999999999996</v>
      </c>
      <c r="CN150" s="28">
        <f t="shared" si="886"/>
        <v>0</v>
      </c>
      <c r="CO150" s="28">
        <f t="shared" si="886"/>
        <v>0</v>
      </c>
      <c r="CP150" s="28">
        <f t="shared" si="886"/>
        <v>5</v>
      </c>
      <c r="CQ150" s="28">
        <f t="shared" si="886"/>
        <v>90569.499999999985</v>
      </c>
      <c r="CR150" s="28">
        <f t="shared" si="886"/>
        <v>56</v>
      </c>
      <c r="CS150" s="28">
        <f t="shared" si="886"/>
        <v>2000861.3939999999</v>
      </c>
      <c r="CT150" s="28">
        <f t="shared" si="886"/>
        <v>23</v>
      </c>
      <c r="CU150" s="28">
        <f t="shared" si="886"/>
        <v>442428</v>
      </c>
      <c r="CV150" s="28">
        <f t="shared" si="886"/>
        <v>50</v>
      </c>
      <c r="CW150" s="28">
        <f t="shared" si="886"/>
        <v>2330249.04</v>
      </c>
      <c r="CX150" s="28">
        <f t="shared" si="886"/>
        <v>0</v>
      </c>
      <c r="CY150" s="28">
        <f t="shared" si="886"/>
        <v>0</v>
      </c>
      <c r="CZ150" s="28">
        <f t="shared" si="886"/>
        <v>0</v>
      </c>
      <c r="DA150" s="28">
        <f t="shared" si="886"/>
        <v>0</v>
      </c>
      <c r="DB150" s="28">
        <f t="shared" si="886"/>
        <v>0</v>
      </c>
      <c r="DC150" s="28">
        <f t="shared" si="886"/>
        <v>0</v>
      </c>
      <c r="DD150" s="28">
        <f t="shared" si="886"/>
        <v>0</v>
      </c>
      <c r="DE150" s="28">
        <f t="shared" si="886"/>
        <v>0</v>
      </c>
      <c r="DF150" s="28">
        <f t="shared" si="886"/>
        <v>5</v>
      </c>
      <c r="DG150" s="28">
        <f t="shared" si="886"/>
        <v>108683.4</v>
      </c>
      <c r="DH150" s="28">
        <v>0</v>
      </c>
      <c r="DI150" s="28">
        <f t="shared" si="886"/>
        <v>0</v>
      </c>
      <c r="DJ150" s="28">
        <f t="shared" si="886"/>
        <v>0</v>
      </c>
      <c r="DK150" s="28">
        <f t="shared" si="886"/>
        <v>0</v>
      </c>
      <c r="DL150" s="28">
        <f t="shared" si="886"/>
        <v>9934</v>
      </c>
      <c r="DM150" s="28">
        <f t="shared" si="886"/>
        <v>746393951.18800008</v>
      </c>
    </row>
    <row r="151" spans="1:117" ht="51" customHeight="1" x14ac:dyDescent="0.25">
      <c r="A151" s="123"/>
      <c r="B151" s="81">
        <v>117</v>
      </c>
      <c r="C151" s="13" t="s">
        <v>270</v>
      </c>
      <c r="D151" s="14">
        <v>22900</v>
      </c>
      <c r="E151" s="14">
        <v>1.98</v>
      </c>
      <c r="F151" s="14"/>
      <c r="G151" s="16">
        <v>1</v>
      </c>
      <c r="H151" s="14">
        <v>1.4</v>
      </c>
      <c r="I151" s="14">
        <v>1.68</v>
      </c>
      <c r="J151" s="14">
        <v>2.23</v>
      </c>
      <c r="K151" s="17">
        <v>2.57</v>
      </c>
      <c r="L151" s="20">
        <v>2</v>
      </c>
      <c r="M151" s="19">
        <f>(L151*$D151*$E151*$G151*$H151*$M$14)</f>
        <v>139653.36000000002</v>
      </c>
      <c r="N151" s="20">
        <v>0</v>
      </c>
      <c r="O151" s="20">
        <f t="shared" ref="O151:O196" si="887">(N151*$D151*$E151*$G151*$H151*$O$14)</f>
        <v>0</v>
      </c>
      <c r="P151" s="20"/>
      <c r="Q151" s="19">
        <f t="shared" ref="Q151:Q196" si="888">(P151*$D151*$E151*$G151*$H151*$Q$14)</f>
        <v>0</v>
      </c>
      <c r="R151" s="20"/>
      <c r="S151" s="19">
        <f t="shared" ref="S151:S196" si="889">(R151/12*7*$D151*$E151*$G151*$H151*$S$14)+(R151/12*5*$D151*$E151*$G151*$H151*$S$15)</f>
        <v>0</v>
      </c>
      <c r="T151" s="20">
        <v>36</v>
      </c>
      <c r="U151" s="19">
        <f t="shared" ref="U151:U196" si="890">(T151*$D151*$E151*$G151*$H151*$U$14)</f>
        <v>2513760.48</v>
      </c>
      <c r="V151" s="20"/>
      <c r="W151" s="19">
        <f t="shared" ref="W151:W196" si="891">(V151*$D151*$E151*$G151*$H151*$W$14)</f>
        <v>0</v>
      </c>
      <c r="X151" s="20"/>
      <c r="Y151" s="19">
        <f t="shared" ref="Y151:Y196" si="892">(X151*$D151*$E151*$G151*$H151*$Y$14)</f>
        <v>0</v>
      </c>
      <c r="Z151" s="20"/>
      <c r="AA151" s="19">
        <f t="shared" ref="AA151:AA196" si="893">(Z151*$D151*$E151*$G151*$H151*$AA$14)</f>
        <v>0</v>
      </c>
      <c r="AB151" s="20"/>
      <c r="AC151" s="19">
        <f t="shared" ref="AC151:AC196" si="894">(AB151*$D151*$E151*$G151*$H151*$AC$14)</f>
        <v>0</v>
      </c>
      <c r="AD151" s="20"/>
      <c r="AE151" s="19">
        <f t="shared" ref="AE151:AE196" si="895">(AD151*$D151*$E151*$G151*$H151*$AE$14)</f>
        <v>0</v>
      </c>
      <c r="AF151" s="151"/>
      <c r="AG151" s="19">
        <f t="shared" ref="AG151:AG196" si="896">(AF151*$D151*$E151*$G151*$H151*$AG$14)</f>
        <v>0</v>
      </c>
      <c r="AH151" s="20"/>
      <c r="AI151" s="19">
        <f t="shared" ref="AI151:AI196" si="897">(AH151*$D151*$E151*$G151*$H151*$AI$14)</f>
        <v>0</v>
      </c>
      <c r="AJ151" s="24">
        <v>2</v>
      </c>
      <c r="AK151" s="19">
        <f t="shared" ref="AK151:AK196" si="898">(AJ151*$D151*$E151*$G151*$I151*$AK$14)</f>
        <v>167584.03200000001</v>
      </c>
      <c r="AL151" s="20"/>
      <c r="AM151" s="19">
        <f t="shared" ref="AM151:AM196" si="899">(AL151*$D151*$E151*$G151*$I151*$AM$14)</f>
        <v>0</v>
      </c>
      <c r="AN151" s="20"/>
      <c r="AO151" s="19">
        <f t="shared" ref="AO151:AO196" si="900">(AN151*$D151*$E151*$G151*$H151*$AO$14)</f>
        <v>0</v>
      </c>
      <c r="AP151" s="20"/>
      <c r="AQ151" s="20">
        <f t="shared" ref="AQ151:AQ196" si="901">(AP151*$D151*$E151*$G151*$H151*$AQ$14)</f>
        <v>0</v>
      </c>
      <c r="AR151" s="20"/>
      <c r="AS151" s="20">
        <f t="shared" ref="AS151:AS196" si="902">(AR151*$D151*$E151*$G151*$H151*$AS$14)</f>
        <v>0</v>
      </c>
      <c r="AT151" s="20"/>
      <c r="AU151" s="19">
        <f t="shared" ref="AU151:AU196" si="903">(AT151*$D151*$E151*$G151*$H151*$AU$14)</f>
        <v>0</v>
      </c>
      <c r="AV151" s="20"/>
      <c r="AW151" s="19">
        <f t="shared" ref="AW151:AW196" si="904">(AV151*$D151*$E151*$G151*$H151*$AW$14)</f>
        <v>0</v>
      </c>
      <c r="AX151" s="20"/>
      <c r="AY151" s="19">
        <f t="shared" ref="AY151:AY196" si="905">(AX151*$D151*$E151*$G151*$H151*$AY$14)</f>
        <v>0</v>
      </c>
      <c r="AZ151" s="20"/>
      <c r="BA151" s="19">
        <f t="shared" ref="BA151:BA196" si="906">(AZ151*$D151*$E151*$G151*$H151*$BA$14)</f>
        <v>0</v>
      </c>
      <c r="BB151" s="20"/>
      <c r="BC151" s="19">
        <f t="shared" ref="BC151:BC196" si="907">(BB151*$D151*$E151*$G151*$H151*$BC$14)</f>
        <v>0</v>
      </c>
      <c r="BD151" s="20"/>
      <c r="BE151" s="19">
        <f t="shared" ref="BE151:BE196" si="908">(BD151*$D151*$E151*$G151*$I151*$BE$14)</f>
        <v>0</v>
      </c>
      <c r="BF151" s="20"/>
      <c r="BG151" s="19">
        <f t="shared" ref="BG151:BG196" si="909">(BF151*$D151*$E151*$G151*$I151*$BG$14)</f>
        <v>0</v>
      </c>
      <c r="BH151" s="20"/>
      <c r="BI151" s="19">
        <f t="shared" ref="BI151:BI196" si="910">(BH151*$D151*$E151*$G151*$I151*$BI$14)</f>
        <v>0</v>
      </c>
      <c r="BJ151" s="20"/>
      <c r="BK151" s="19">
        <f t="shared" ref="BK151:BK196" si="911">(BJ151*$D151*$E151*$G151*$I151*$BK$14)</f>
        <v>0</v>
      </c>
      <c r="BL151" s="20"/>
      <c r="BM151" s="19">
        <f t="shared" ref="BM151:BM196" si="912">(BL151*$D151*$E151*$G151*$I151*$BM$14)</f>
        <v>0</v>
      </c>
      <c r="BN151" s="20"/>
      <c r="BO151" s="19">
        <f t="shared" ref="BO151:BO196" si="913">(BN151*$D151*$E151*$G151*$I151*$BO$14)</f>
        <v>0</v>
      </c>
      <c r="BP151" s="20"/>
      <c r="BQ151" s="19">
        <f t="shared" ref="BQ151:BQ196" si="914">(BP151*$D151*$E151*$G151*$I151*$BQ$14)</f>
        <v>0</v>
      </c>
      <c r="BR151" s="20"/>
      <c r="BS151" s="19">
        <f t="shared" ref="BS151:BS196" si="915">(BR151*$D151*$E151*$G151*$I151*$BS$14)</f>
        <v>0</v>
      </c>
      <c r="BT151" s="20">
        <v>1</v>
      </c>
      <c r="BU151" s="19">
        <f t="shared" ref="BU151:BU196" si="916">(BT151*$D151*$E151*$G151*$I151*$BU$14)</f>
        <v>95218.2</v>
      </c>
      <c r="BV151" s="20"/>
      <c r="BW151" s="19">
        <f t="shared" ref="BW151:BW196" si="917">(BV151*$D151*$E151*$G151*$I151*$BW$14)</f>
        <v>0</v>
      </c>
      <c r="BX151" s="20"/>
      <c r="BY151" s="22">
        <f t="shared" ref="BY151:BY196" si="918">(BX151*$D151*$E151*$G151*$I151*$BY$14)</f>
        <v>0</v>
      </c>
      <c r="BZ151" s="20"/>
      <c r="CA151" s="19">
        <f t="shared" ref="CA151:CA196" si="919">(BZ151*$D151*$E151*$G151*$H151*$CA$14)</f>
        <v>0</v>
      </c>
      <c r="CB151" s="20"/>
      <c r="CC151" s="19">
        <f t="shared" ref="CC151:CC196" si="920">(CB151*$D151*$E151*$G151*$H151*$CC$14)</f>
        <v>0</v>
      </c>
      <c r="CD151" s="20"/>
      <c r="CE151" s="21">
        <f t="shared" ref="CE151:CE196" si="921">(CD151*$D151*$E151*$G151*$H151*$CE$14)</f>
        <v>0</v>
      </c>
      <c r="CF151" s="20"/>
      <c r="CG151" s="20">
        <f t="shared" ref="CG151:CG196" si="922">(CF151*$D151*$E151*$G151*$H151*$CG$14)</f>
        <v>0</v>
      </c>
      <c r="CH151" s="20"/>
      <c r="CI151" s="19">
        <f t="shared" ref="CI151:CI196" si="923">(CH151*$D151*$E151*$G151*$I151*$CI$14)</f>
        <v>0</v>
      </c>
      <c r="CJ151" s="20"/>
      <c r="CK151" s="19">
        <f t="shared" ref="CK151:CK196" si="924">(CJ151*$D151*$E151*$G151*$H151*$CK$14)</f>
        <v>0</v>
      </c>
      <c r="CL151" s="20"/>
      <c r="CM151" s="19">
        <f t="shared" ref="CM151:CM196" si="925">(CL151*$D151*$E151*$G151*$H151*$CM$14)</f>
        <v>0</v>
      </c>
      <c r="CN151" s="20"/>
      <c r="CO151" s="19">
        <f t="shared" ref="CO151:CO196" si="926">(CN151*$D151*$E151*$G151*$H151*$CO$14)</f>
        <v>0</v>
      </c>
      <c r="CP151" s="20"/>
      <c r="CQ151" s="19">
        <f t="shared" ref="CQ151:CQ196" si="927">(CP151*$D151*$E151*$G151*$H151*$CQ$14)</f>
        <v>0</v>
      </c>
      <c r="CR151" s="20">
        <v>1</v>
      </c>
      <c r="CS151" s="19">
        <f t="shared" ref="CS151:CS196" si="928">(CR151*$D151*$E151*$G151*$H151*$CS$14)</f>
        <v>71731.043999999994</v>
      </c>
      <c r="CT151" s="20"/>
      <c r="CU151" s="19">
        <f t="shared" ref="CU151:CU196" si="929">(CT151*$D151*$E151*$G151*$I151*$CU$14)</f>
        <v>0</v>
      </c>
      <c r="CV151" s="24"/>
      <c r="CW151" s="19">
        <f t="shared" ref="CW151:CW196" si="930">(CV151*$D151*$E151*$G151*$I151*$CW$14)</f>
        <v>0</v>
      </c>
      <c r="CX151" s="20"/>
      <c r="CY151" s="19">
        <f t="shared" ref="CY151:CY196" si="931">(CX151*$D151*$E151*$G151*$H151*$CY$14)</f>
        <v>0</v>
      </c>
      <c r="CZ151" s="20"/>
      <c r="DA151" s="19">
        <f t="shared" ref="DA151:DA196" si="932">(CZ151*$D151*$E151*$G151*$I151*$DA$14)</f>
        <v>0</v>
      </c>
      <c r="DB151" s="20"/>
      <c r="DC151" s="19">
        <f t="shared" ref="DC151:DC196" si="933">(DB151*$D151*$E151*$G151*$I151*$DC$14)</f>
        <v>0</v>
      </c>
      <c r="DD151" s="20"/>
      <c r="DE151" s="19">
        <f t="shared" ref="DE151:DE196" si="934">(DD151*$D151*$E151*$G151*$I151*$DE$14)</f>
        <v>0</v>
      </c>
      <c r="DF151" s="20"/>
      <c r="DG151" s="19">
        <f t="shared" ref="DG151:DG196" si="935">(DF151*$D151*$E151*$G151*$I151*$DG$14)</f>
        <v>0</v>
      </c>
      <c r="DH151" s="20"/>
      <c r="DI151" s="19">
        <f t="shared" ref="DI151:DI196" si="936">(DH151*$D151*$E151*$G151*$J151*$DI$14)</f>
        <v>0</v>
      </c>
      <c r="DJ151" s="20"/>
      <c r="DK151" s="19">
        <f t="shared" ref="DK151:DK196" si="937">(DJ151*$D151*$E151*$G151*$K151*$DK$14)</f>
        <v>0</v>
      </c>
      <c r="DL151" s="19">
        <f t="shared" ref="DL151:DM196" si="938">SUM(L151,N151,P151,R151,T151,V151,X151,Z151,AB151,AD151,AF151,AH151,AJ151,AN151,AP151,CD151,AR151,AT151,AV151,AX151,AZ151,CH151,BB151,BD151,BF151,BJ151,AL151,BL151,BN151,BP151,BR151,BT151,BV151,BX151,BZ151,CB151,CF151,CJ151,CL151,CN151,CP151,CR151,CT151,CV151,BH151,CX151,CZ151,DB151,DD151,DF151,DH151,DJ151)</f>
        <v>42</v>
      </c>
      <c r="DM151" s="19">
        <f t="shared" si="938"/>
        <v>2987947.1160000004</v>
      </c>
    </row>
    <row r="152" spans="1:117" ht="48.75" customHeight="1" x14ac:dyDescent="0.25">
      <c r="A152" s="123"/>
      <c r="B152" s="81">
        <v>118</v>
      </c>
      <c r="C152" s="13" t="s">
        <v>271</v>
      </c>
      <c r="D152" s="14">
        <v>22900</v>
      </c>
      <c r="E152" s="14">
        <v>3.66</v>
      </c>
      <c r="F152" s="14"/>
      <c r="G152" s="16">
        <v>1</v>
      </c>
      <c r="H152" s="14">
        <v>1.4</v>
      </c>
      <c r="I152" s="14">
        <v>1.68</v>
      </c>
      <c r="J152" s="14">
        <v>2.23</v>
      </c>
      <c r="K152" s="17">
        <v>2.57</v>
      </c>
      <c r="L152" s="20">
        <v>2</v>
      </c>
      <c r="M152" s="19">
        <f t="shared" si="884"/>
        <v>258147.12</v>
      </c>
      <c r="N152" s="20">
        <v>0</v>
      </c>
      <c r="O152" s="20">
        <f t="shared" si="887"/>
        <v>0</v>
      </c>
      <c r="P152" s="20"/>
      <c r="Q152" s="19">
        <f t="shared" si="888"/>
        <v>0</v>
      </c>
      <c r="R152" s="20"/>
      <c r="S152" s="19">
        <f t="shared" si="889"/>
        <v>0</v>
      </c>
      <c r="T152" s="20">
        <v>205</v>
      </c>
      <c r="U152" s="19">
        <f t="shared" si="890"/>
        <v>26460079.800000001</v>
      </c>
      <c r="V152" s="20"/>
      <c r="W152" s="19">
        <f t="shared" si="891"/>
        <v>0</v>
      </c>
      <c r="X152" s="20"/>
      <c r="Y152" s="19">
        <f t="shared" si="892"/>
        <v>0</v>
      </c>
      <c r="Z152" s="20"/>
      <c r="AA152" s="19">
        <f t="shared" si="893"/>
        <v>0</v>
      </c>
      <c r="AB152" s="20"/>
      <c r="AC152" s="19">
        <f t="shared" si="894"/>
        <v>0</v>
      </c>
      <c r="AD152" s="20"/>
      <c r="AE152" s="19">
        <f t="shared" si="895"/>
        <v>0</v>
      </c>
      <c r="AF152" s="151"/>
      <c r="AG152" s="19">
        <f t="shared" si="896"/>
        <v>0</v>
      </c>
      <c r="AH152" s="20">
        <v>11</v>
      </c>
      <c r="AI152" s="19">
        <f t="shared" si="897"/>
        <v>1419809.16</v>
      </c>
      <c r="AJ152" s="24">
        <v>12</v>
      </c>
      <c r="AK152" s="19">
        <f t="shared" si="898"/>
        <v>1858659.2640000002</v>
      </c>
      <c r="AL152" s="20"/>
      <c r="AM152" s="19">
        <f t="shared" si="899"/>
        <v>0</v>
      </c>
      <c r="AN152" s="20"/>
      <c r="AO152" s="19">
        <f t="shared" si="900"/>
        <v>0</v>
      </c>
      <c r="AP152" s="20"/>
      <c r="AQ152" s="20">
        <f t="shared" si="901"/>
        <v>0</v>
      </c>
      <c r="AR152" s="20">
        <v>4</v>
      </c>
      <c r="AS152" s="20">
        <f t="shared" si="902"/>
        <v>539762.15999999992</v>
      </c>
      <c r="AT152" s="20"/>
      <c r="AU152" s="19">
        <f t="shared" si="903"/>
        <v>0</v>
      </c>
      <c r="AV152" s="20"/>
      <c r="AW152" s="19">
        <f t="shared" si="904"/>
        <v>0</v>
      </c>
      <c r="AX152" s="20"/>
      <c r="AY152" s="19">
        <f t="shared" si="905"/>
        <v>0</v>
      </c>
      <c r="AZ152" s="20"/>
      <c r="BA152" s="19">
        <f t="shared" si="906"/>
        <v>0</v>
      </c>
      <c r="BB152" s="20"/>
      <c r="BC152" s="19">
        <f t="shared" si="907"/>
        <v>0</v>
      </c>
      <c r="BD152" s="20"/>
      <c r="BE152" s="19">
        <f t="shared" si="908"/>
        <v>0</v>
      </c>
      <c r="BF152" s="20"/>
      <c r="BG152" s="19">
        <f t="shared" si="909"/>
        <v>0</v>
      </c>
      <c r="BH152" s="20"/>
      <c r="BI152" s="19">
        <f t="shared" si="910"/>
        <v>0</v>
      </c>
      <c r="BJ152" s="20"/>
      <c r="BK152" s="19">
        <f t="shared" si="911"/>
        <v>0</v>
      </c>
      <c r="BL152" s="20"/>
      <c r="BM152" s="19">
        <f t="shared" si="912"/>
        <v>0</v>
      </c>
      <c r="BN152" s="20"/>
      <c r="BO152" s="19">
        <f t="shared" si="913"/>
        <v>0</v>
      </c>
      <c r="BP152" s="20"/>
      <c r="BQ152" s="19">
        <f t="shared" si="914"/>
        <v>0</v>
      </c>
      <c r="BR152" s="20"/>
      <c r="BS152" s="19">
        <f t="shared" si="915"/>
        <v>0</v>
      </c>
      <c r="BT152" s="20"/>
      <c r="BU152" s="19">
        <f t="shared" si="916"/>
        <v>0</v>
      </c>
      <c r="BV152" s="20"/>
      <c r="BW152" s="19">
        <f t="shared" si="917"/>
        <v>0</v>
      </c>
      <c r="BX152" s="20"/>
      <c r="BY152" s="22">
        <f t="shared" si="918"/>
        <v>0</v>
      </c>
      <c r="BZ152" s="20"/>
      <c r="CA152" s="19">
        <f t="shared" si="919"/>
        <v>0</v>
      </c>
      <c r="CB152" s="20"/>
      <c r="CC152" s="19">
        <f t="shared" si="920"/>
        <v>0</v>
      </c>
      <c r="CD152" s="20"/>
      <c r="CE152" s="21">
        <f t="shared" si="921"/>
        <v>0</v>
      </c>
      <c r="CF152" s="20"/>
      <c r="CG152" s="20">
        <f t="shared" si="922"/>
        <v>0</v>
      </c>
      <c r="CH152" s="20"/>
      <c r="CI152" s="19">
        <f t="shared" si="923"/>
        <v>0</v>
      </c>
      <c r="CJ152" s="20"/>
      <c r="CK152" s="19">
        <f t="shared" si="924"/>
        <v>0</v>
      </c>
      <c r="CL152" s="20"/>
      <c r="CM152" s="19">
        <f t="shared" si="925"/>
        <v>0</v>
      </c>
      <c r="CN152" s="20"/>
      <c r="CO152" s="19">
        <f t="shared" si="926"/>
        <v>0</v>
      </c>
      <c r="CP152" s="20"/>
      <c r="CQ152" s="19">
        <f t="shared" si="927"/>
        <v>0</v>
      </c>
      <c r="CR152" s="20"/>
      <c r="CS152" s="19">
        <f t="shared" si="928"/>
        <v>0</v>
      </c>
      <c r="CT152" s="20"/>
      <c r="CU152" s="19">
        <f t="shared" si="929"/>
        <v>0</v>
      </c>
      <c r="CV152" s="24">
        <v>0</v>
      </c>
      <c r="CW152" s="19">
        <f t="shared" si="930"/>
        <v>0</v>
      </c>
      <c r="CX152" s="20"/>
      <c r="CY152" s="19">
        <f t="shared" si="931"/>
        <v>0</v>
      </c>
      <c r="CZ152" s="20"/>
      <c r="DA152" s="19">
        <f t="shared" si="932"/>
        <v>0</v>
      </c>
      <c r="DB152" s="20"/>
      <c r="DC152" s="19">
        <f t="shared" si="933"/>
        <v>0</v>
      </c>
      <c r="DD152" s="20"/>
      <c r="DE152" s="19">
        <f t="shared" si="934"/>
        <v>0</v>
      </c>
      <c r="DF152" s="20"/>
      <c r="DG152" s="19">
        <f t="shared" si="935"/>
        <v>0</v>
      </c>
      <c r="DH152" s="20"/>
      <c r="DI152" s="19">
        <f t="shared" si="936"/>
        <v>0</v>
      </c>
      <c r="DJ152" s="20"/>
      <c r="DK152" s="19">
        <f t="shared" si="937"/>
        <v>0</v>
      </c>
      <c r="DL152" s="19">
        <f t="shared" si="938"/>
        <v>234</v>
      </c>
      <c r="DM152" s="19">
        <f t="shared" si="938"/>
        <v>30536457.504000001</v>
      </c>
    </row>
    <row r="153" spans="1:117" ht="50.25" customHeight="1" x14ac:dyDescent="0.25">
      <c r="A153" s="123"/>
      <c r="B153" s="81">
        <v>119</v>
      </c>
      <c r="C153" s="13" t="s">
        <v>272</v>
      </c>
      <c r="D153" s="14">
        <v>22900</v>
      </c>
      <c r="E153" s="14">
        <v>4.05</v>
      </c>
      <c r="F153" s="14"/>
      <c r="G153" s="16">
        <v>1</v>
      </c>
      <c r="H153" s="14">
        <v>1.4</v>
      </c>
      <c r="I153" s="14">
        <v>1.68</v>
      </c>
      <c r="J153" s="14">
        <v>2.23</v>
      </c>
      <c r="K153" s="17">
        <v>2.57</v>
      </c>
      <c r="L153" s="20"/>
      <c r="M153" s="19">
        <f t="shared" si="884"/>
        <v>0</v>
      </c>
      <c r="N153" s="20">
        <v>0</v>
      </c>
      <c r="O153" s="20">
        <f t="shared" si="887"/>
        <v>0</v>
      </c>
      <c r="P153" s="20"/>
      <c r="Q153" s="19">
        <f t="shared" si="888"/>
        <v>0</v>
      </c>
      <c r="R153" s="20"/>
      <c r="S153" s="19">
        <f t="shared" si="889"/>
        <v>0</v>
      </c>
      <c r="T153" s="20">
        <v>58</v>
      </c>
      <c r="U153" s="19">
        <f t="shared" si="890"/>
        <v>8283983.3999999994</v>
      </c>
      <c r="V153" s="20"/>
      <c r="W153" s="19">
        <f t="shared" si="891"/>
        <v>0</v>
      </c>
      <c r="X153" s="20"/>
      <c r="Y153" s="19">
        <f t="shared" si="892"/>
        <v>0</v>
      </c>
      <c r="Z153" s="20"/>
      <c r="AA153" s="19">
        <f t="shared" si="893"/>
        <v>0</v>
      </c>
      <c r="AB153" s="20"/>
      <c r="AC153" s="19">
        <f t="shared" si="894"/>
        <v>0</v>
      </c>
      <c r="AD153" s="20"/>
      <c r="AE153" s="19">
        <f t="shared" si="895"/>
        <v>0</v>
      </c>
      <c r="AF153" s="151"/>
      <c r="AG153" s="19">
        <f t="shared" si="896"/>
        <v>0</v>
      </c>
      <c r="AH153" s="20"/>
      <c r="AI153" s="19">
        <f t="shared" si="897"/>
        <v>0</v>
      </c>
      <c r="AJ153" s="24">
        <v>0</v>
      </c>
      <c r="AK153" s="19">
        <f t="shared" si="898"/>
        <v>0</v>
      </c>
      <c r="AL153" s="20"/>
      <c r="AM153" s="19">
        <f t="shared" si="899"/>
        <v>0</v>
      </c>
      <c r="AN153" s="20"/>
      <c r="AO153" s="19">
        <f t="shared" si="900"/>
        <v>0</v>
      </c>
      <c r="AP153" s="20"/>
      <c r="AQ153" s="20">
        <f t="shared" si="901"/>
        <v>0</v>
      </c>
      <c r="AR153" s="20"/>
      <c r="AS153" s="20">
        <f t="shared" si="902"/>
        <v>0</v>
      </c>
      <c r="AT153" s="20"/>
      <c r="AU153" s="19">
        <f t="shared" si="903"/>
        <v>0</v>
      </c>
      <c r="AV153" s="20"/>
      <c r="AW153" s="19">
        <f t="shared" si="904"/>
        <v>0</v>
      </c>
      <c r="AX153" s="20"/>
      <c r="AY153" s="19">
        <f t="shared" si="905"/>
        <v>0</v>
      </c>
      <c r="AZ153" s="20"/>
      <c r="BA153" s="19">
        <f t="shared" si="906"/>
        <v>0</v>
      </c>
      <c r="BB153" s="20"/>
      <c r="BC153" s="19">
        <f t="shared" si="907"/>
        <v>0</v>
      </c>
      <c r="BD153" s="20"/>
      <c r="BE153" s="19">
        <f t="shared" si="908"/>
        <v>0</v>
      </c>
      <c r="BF153" s="20"/>
      <c r="BG153" s="19">
        <f t="shared" si="909"/>
        <v>0</v>
      </c>
      <c r="BH153" s="20"/>
      <c r="BI153" s="19">
        <f t="shared" si="910"/>
        <v>0</v>
      </c>
      <c r="BJ153" s="20"/>
      <c r="BK153" s="19">
        <f t="shared" si="911"/>
        <v>0</v>
      </c>
      <c r="BL153" s="20"/>
      <c r="BM153" s="19">
        <f t="shared" si="912"/>
        <v>0</v>
      </c>
      <c r="BN153" s="20"/>
      <c r="BO153" s="19">
        <f t="shared" si="913"/>
        <v>0</v>
      </c>
      <c r="BP153" s="20"/>
      <c r="BQ153" s="19">
        <f t="shared" si="914"/>
        <v>0</v>
      </c>
      <c r="BR153" s="20"/>
      <c r="BS153" s="19">
        <f t="shared" si="915"/>
        <v>0</v>
      </c>
      <c r="BT153" s="20"/>
      <c r="BU153" s="19">
        <f t="shared" si="916"/>
        <v>0</v>
      </c>
      <c r="BV153" s="20"/>
      <c r="BW153" s="19">
        <f t="shared" si="917"/>
        <v>0</v>
      </c>
      <c r="BX153" s="20"/>
      <c r="BY153" s="22">
        <f t="shared" si="918"/>
        <v>0</v>
      </c>
      <c r="BZ153" s="20"/>
      <c r="CA153" s="19">
        <f t="shared" si="919"/>
        <v>0</v>
      </c>
      <c r="CB153" s="20"/>
      <c r="CC153" s="19">
        <f t="shared" si="920"/>
        <v>0</v>
      </c>
      <c r="CD153" s="20"/>
      <c r="CE153" s="21">
        <f t="shared" si="921"/>
        <v>0</v>
      </c>
      <c r="CF153" s="20"/>
      <c r="CG153" s="20">
        <f t="shared" si="922"/>
        <v>0</v>
      </c>
      <c r="CH153" s="20"/>
      <c r="CI153" s="19">
        <f t="shared" si="923"/>
        <v>0</v>
      </c>
      <c r="CJ153" s="20"/>
      <c r="CK153" s="19">
        <f t="shared" si="924"/>
        <v>0</v>
      </c>
      <c r="CL153" s="20"/>
      <c r="CM153" s="19">
        <f t="shared" si="925"/>
        <v>0</v>
      </c>
      <c r="CN153" s="20"/>
      <c r="CO153" s="19">
        <f t="shared" si="926"/>
        <v>0</v>
      </c>
      <c r="CP153" s="20"/>
      <c r="CQ153" s="19">
        <f t="shared" si="927"/>
        <v>0</v>
      </c>
      <c r="CR153" s="20"/>
      <c r="CS153" s="19">
        <f t="shared" si="928"/>
        <v>0</v>
      </c>
      <c r="CT153" s="20"/>
      <c r="CU153" s="19">
        <f t="shared" si="929"/>
        <v>0</v>
      </c>
      <c r="CV153" s="24">
        <v>0</v>
      </c>
      <c r="CW153" s="19">
        <f t="shared" si="930"/>
        <v>0</v>
      </c>
      <c r="CX153" s="20"/>
      <c r="CY153" s="19">
        <f t="shared" si="931"/>
        <v>0</v>
      </c>
      <c r="CZ153" s="20"/>
      <c r="DA153" s="19">
        <f t="shared" si="932"/>
        <v>0</v>
      </c>
      <c r="DB153" s="20"/>
      <c r="DC153" s="19">
        <f t="shared" si="933"/>
        <v>0</v>
      </c>
      <c r="DD153" s="20"/>
      <c r="DE153" s="19">
        <f t="shared" si="934"/>
        <v>0</v>
      </c>
      <c r="DF153" s="20"/>
      <c r="DG153" s="19">
        <f t="shared" si="935"/>
        <v>0</v>
      </c>
      <c r="DH153" s="20"/>
      <c r="DI153" s="19">
        <f t="shared" si="936"/>
        <v>0</v>
      </c>
      <c r="DJ153" s="20"/>
      <c r="DK153" s="19">
        <f t="shared" si="937"/>
        <v>0</v>
      </c>
      <c r="DL153" s="19">
        <f t="shared" si="938"/>
        <v>58</v>
      </c>
      <c r="DM153" s="19">
        <f t="shared" si="938"/>
        <v>8283983.3999999994</v>
      </c>
    </row>
    <row r="154" spans="1:117" ht="45" customHeight="1" x14ac:dyDescent="0.25">
      <c r="A154" s="123"/>
      <c r="B154" s="81">
        <v>120</v>
      </c>
      <c r="C154" s="13" t="s">
        <v>273</v>
      </c>
      <c r="D154" s="14">
        <v>22900</v>
      </c>
      <c r="E154" s="49">
        <v>2.4500000000000002</v>
      </c>
      <c r="F154" s="49"/>
      <c r="G154" s="16">
        <v>1</v>
      </c>
      <c r="H154" s="14">
        <v>1.4</v>
      </c>
      <c r="I154" s="14">
        <v>1.68</v>
      </c>
      <c r="J154" s="14">
        <v>2.23</v>
      </c>
      <c r="K154" s="17">
        <v>2.57</v>
      </c>
      <c r="L154" s="20">
        <v>3</v>
      </c>
      <c r="M154" s="19">
        <f t="shared" si="884"/>
        <v>259205.09999999998</v>
      </c>
      <c r="N154" s="20">
        <v>10</v>
      </c>
      <c r="O154" s="20">
        <f t="shared" si="887"/>
        <v>864017.00000000012</v>
      </c>
      <c r="P154" s="20"/>
      <c r="Q154" s="19">
        <f t="shared" si="888"/>
        <v>0</v>
      </c>
      <c r="R154" s="20"/>
      <c r="S154" s="19">
        <f t="shared" si="889"/>
        <v>0</v>
      </c>
      <c r="T154" s="20">
        <v>10</v>
      </c>
      <c r="U154" s="19">
        <f t="shared" si="890"/>
        <v>864017.00000000012</v>
      </c>
      <c r="V154" s="28"/>
      <c r="W154" s="19">
        <f t="shared" si="891"/>
        <v>0</v>
      </c>
      <c r="X154" s="20"/>
      <c r="Y154" s="19">
        <f t="shared" si="892"/>
        <v>0</v>
      </c>
      <c r="Z154" s="28"/>
      <c r="AA154" s="19">
        <f t="shared" si="893"/>
        <v>0</v>
      </c>
      <c r="AB154" s="20"/>
      <c r="AC154" s="19">
        <f t="shared" si="894"/>
        <v>0</v>
      </c>
      <c r="AD154" s="28"/>
      <c r="AE154" s="19">
        <f t="shared" si="895"/>
        <v>0</v>
      </c>
      <c r="AF154" s="151"/>
      <c r="AG154" s="19">
        <f t="shared" si="896"/>
        <v>0</v>
      </c>
      <c r="AH154" s="20">
        <v>13</v>
      </c>
      <c r="AI154" s="19">
        <f t="shared" si="897"/>
        <v>1123222.0999999999</v>
      </c>
      <c r="AJ154" s="24">
        <v>36</v>
      </c>
      <c r="AK154" s="19">
        <f t="shared" si="898"/>
        <v>3732553.4400000009</v>
      </c>
      <c r="AL154" s="28"/>
      <c r="AM154" s="19">
        <f t="shared" si="899"/>
        <v>0</v>
      </c>
      <c r="AN154" s="28"/>
      <c r="AO154" s="19">
        <f t="shared" si="900"/>
        <v>0</v>
      </c>
      <c r="AP154" s="20"/>
      <c r="AQ154" s="20">
        <f t="shared" si="901"/>
        <v>0</v>
      </c>
      <c r="AR154" s="20">
        <v>8</v>
      </c>
      <c r="AS154" s="20">
        <f t="shared" si="902"/>
        <v>722632.39999999991</v>
      </c>
      <c r="AT154" s="28"/>
      <c r="AU154" s="19">
        <f t="shared" si="903"/>
        <v>0</v>
      </c>
      <c r="AV154" s="28"/>
      <c r="AW154" s="19">
        <f t="shared" si="904"/>
        <v>0</v>
      </c>
      <c r="AX154" s="28"/>
      <c r="AY154" s="19">
        <f t="shared" si="905"/>
        <v>0</v>
      </c>
      <c r="AZ154" s="28"/>
      <c r="BA154" s="19">
        <f t="shared" si="906"/>
        <v>0</v>
      </c>
      <c r="BB154" s="28">
        <v>3</v>
      </c>
      <c r="BC154" s="19">
        <f t="shared" si="907"/>
        <v>259205.09999999998</v>
      </c>
      <c r="BD154" s="20">
        <v>5</v>
      </c>
      <c r="BE154" s="19">
        <f t="shared" si="908"/>
        <v>471282</v>
      </c>
      <c r="BF154" s="20">
        <v>13</v>
      </c>
      <c r="BG154" s="19">
        <f t="shared" si="909"/>
        <v>1225333.2</v>
      </c>
      <c r="BH154" s="28"/>
      <c r="BI154" s="19">
        <f t="shared" si="910"/>
        <v>0</v>
      </c>
      <c r="BJ154" s="28"/>
      <c r="BK154" s="19">
        <f t="shared" si="911"/>
        <v>0</v>
      </c>
      <c r="BL154" s="28">
        <v>3</v>
      </c>
      <c r="BM154" s="19">
        <f t="shared" si="912"/>
        <v>311046.12000000005</v>
      </c>
      <c r="BN154" s="28">
        <v>1</v>
      </c>
      <c r="BO154" s="19">
        <f t="shared" si="913"/>
        <v>94256.400000000009</v>
      </c>
      <c r="BP154" s="28"/>
      <c r="BQ154" s="19">
        <f t="shared" si="914"/>
        <v>0</v>
      </c>
      <c r="BR154" s="28"/>
      <c r="BS154" s="19">
        <f t="shared" si="915"/>
        <v>0</v>
      </c>
      <c r="BT154" s="20">
        <v>4</v>
      </c>
      <c r="BU154" s="19">
        <f t="shared" si="916"/>
        <v>471282.00000000006</v>
      </c>
      <c r="BV154" s="20">
        <v>3</v>
      </c>
      <c r="BW154" s="19">
        <f t="shared" si="917"/>
        <v>282769.2</v>
      </c>
      <c r="BX154" s="28">
        <v>2</v>
      </c>
      <c r="BY154" s="22">
        <f t="shared" si="918"/>
        <v>188512.80000000002</v>
      </c>
      <c r="BZ154" s="28"/>
      <c r="CA154" s="19">
        <f t="shared" si="919"/>
        <v>0</v>
      </c>
      <c r="CB154" s="28"/>
      <c r="CC154" s="19">
        <f t="shared" si="920"/>
        <v>0</v>
      </c>
      <c r="CD154" s="28"/>
      <c r="CE154" s="21">
        <f t="shared" si="921"/>
        <v>0</v>
      </c>
      <c r="CF154" s="20"/>
      <c r="CG154" s="20">
        <f t="shared" si="922"/>
        <v>0</v>
      </c>
      <c r="CH154" s="20"/>
      <c r="CI154" s="19">
        <f t="shared" si="923"/>
        <v>0</v>
      </c>
      <c r="CJ154" s="28"/>
      <c r="CK154" s="19">
        <f t="shared" si="924"/>
        <v>0</v>
      </c>
      <c r="CL154" s="28"/>
      <c r="CM154" s="19">
        <f t="shared" si="925"/>
        <v>0</v>
      </c>
      <c r="CN154" s="28"/>
      <c r="CO154" s="19">
        <f t="shared" si="926"/>
        <v>0</v>
      </c>
      <c r="CP154" s="28"/>
      <c r="CQ154" s="19">
        <f t="shared" si="927"/>
        <v>0</v>
      </c>
      <c r="CR154" s="20">
        <v>9</v>
      </c>
      <c r="CS154" s="19">
        <f t="shared" si="928"/>
        <v>798822.98999999987</v>
      </c>
      <c r="CT154" s="28"/>
      <c r="CU154" s="19">
        <f t="shared" si="929"/>
        <v>0</v>
      </c>
      <c r="CV154" s="24"/>
      <c r="CW154" s="19">
        <f t="shared" si="930"/>
        <v>0</v>
      </c>
      <c r="CX154" s="20"/>
      <c r="CY154" s="19">
        <f t="shared" si="931"/>
        <v>0</v>
      </c>
      <c r="CZ154" s="28"/>
      <c r="DA154" s="19">
        <f t="shared" si="932"/>
        <v>0</v>
      </c>
      <c r="DB154" s="28"/>
      <c r="DC154" s="19">
        <f t="shared" si="933"/>
        <v>0</v>
      </c>
      <c r="DD154" s="28"/>
      <c r="DE154" s="19">
        <f t="shared" si="934"/>
        <v>0</v>
      </c>
      <c r="DF154" s="20"/>
      <c r="DG154" s="19">
        <f t="shared" si="935"/>
        <v>0</v>
      </c>
      <c r="DH154" s="28"/>
      <c r="DI154" s="19">
        <f t="shared" si="936"/>
        <v>0</v>
      </c>
      <c r="DJ154" s="28"/>
      <c r="DK154" s="19">
        <f t="shared" si="937"/>
        <v>0</v>
      </c>
      <c r="DL154" s="19">
        <f t="shared" si="938"/>
        <v>123</v>
      </c>
      <c r="DM154" s="19">
        <f t="shared" si="938"/>
        <v>11668156.85</v>
      </c>
    </row>
    <row r="155" spans="1:117" ht="52.5" customHeight="1" x14ac:dyDescent="0.25">
      <c r="A155" s="123"/>
      <c r="B155" s="81">
        <v>121</v>
      </c>
      <c r="C155" s="13" t="s">
        <v>274</v>
      </c>
      <c r="D155" s="14">
        <v>22900</v>
      </c>
      <c r="E155" s="49">
        <v>4.24</v>
      </c>
      <c r="F155" s="49"/>
      <c r="G155" s="16">
        <v>1</v>
      </c>
      <c r="H155" s="14">
        <v>1.4</v>
      </c>
      <c r="I155" s="14">
        <v>1.68</v>
      </c>
      <c r="J155" s="14">
        <v>2.23</v>
      </c>
      <c r="K155" s="17">
        <v>2.57</v>
      </c>
      <c r="L155" s="20">
        <v>2</v>
      </c>
      <c r="M155" s="19">
        <f>(L155*$D155*$E155*$G155*$H155*$M$14)</f>
        <v>299055.68</v>
      </c>
      <c r="N155" s="20">
        <v>11</v>
      </c>
      <c r="O155" s="20">
        <f t="shared" si="887"/>
        <v>1644806.24</v>
      </c>
      <c r="P155" s="20"/>
      <c r="Q155" s="19">
        <f t="shared" si="888"/>
        <v>0</v>
      </c>
      <c r="R155" s="20"/>
      <c r="S155" s="19">
        <f t="shared" si="889"/>
        <v>0</v>
      </c>
      <c r="T155" s="20">
        <v>180</v>
      </c>
      <c r="U155" s="19">
        <f t="shared" si="890"/>
        <v>26915011.200000003</v>
      </c>
      <c r="V155" s="28"/>
      <c r="W155" s="19">
        <f t="shared" si="891"/>
        <v>0</v>
      </c>
      <c r="X155" s="20"/>
      <c r="Y155" s="19">
        <f t="shared" si="892"/>
        <v>0</v>
      </c>
      <c r="Z155" s="28"/>
      <c r="AA155" s="19">
        <f t="shared" si="893"/>
        <v>0</v>
      </c>
      <c r="AB155" s="20">
        <v>1</v>
      </c>
      <c r="AC155" s="19">
        <f t="shared" si="894"/>
        <v>149527.84</v>
      </c>
      <c r="AD155" s="28"/>
      <c r="AE155" s="19">
        <f t="shared" si="895"/>
        <v>0</v>
      </c>
      <c r="AF155" s="151"/>
      <c r="AG155" s="19">
        <f t="shared" si="896"/>
        <v>0</v>
      </c>
      <c r="AH155" s="20">
        <v>27</v>
      </c>
      <c r="AI155" s="19">
        <f t="shared" si="897"/>
        <v>4037251.68</v>
      </c>
      <c r="AJ155" s="24">
        <v>73</v>
      </c>
      <c r="AK155" s="19">
        <f t="shared" si="898"/>
        <v>13098638.784</v>
      </c>
      <c r="AL155" s="28"/>
      <c r="AM155" s="19">
        <f t="shared" si="899"/>
        <v>0</v>
      </c>
      <c r="AN155" s="28"/>
      <c r="AO155" s="19">
        <f t="shared" si="900"/>
        <v>0</v>
      </c>
      <c r="AP155" s="28"/>
      <c r="AQ155" s="20">
        <f t="shared" si="901"/>
        <v>0</v>
      </c>
      <c r="AR155" s="20">
        <v>19</v>
      </c>
      <c r="AS155" s="20">
        <f t="shared" si="902"/>
        <v>2970166.6399999992</v>
      </c>
      <c r="AT155" s="28"/>
      <c r="AU155" s="19">
        <f t="shared" si="903"/>
        <v>0</v>
      </c>
      <c r="AV155" s="28"/>
      <c r="AW155" s="19">
        <f t="shared" si="904"/>
        <v>0</v>
      </c>
      <c r="AX155" s="28"/>
      <c r="AY155" s="19">
        <f t="shared" si="905"/>
        <v>0</v>
      </c>
      <c r="AZ155" s="28"/>
      <c r="BA155" s="19">
        <f t="shared" si="906"/>
        <v>0</v>
      </c>
      <c r="BB155" s="28"/>
      <c r="BC155" s="19">
        <f t="shared" si="907"/>
        <v>0</v>
      </c>
      <c r="BD155" s="20">
        <v>8</v>
      </c>
      <c r="BE155" s="19">
        <f t="shared" si="908"/>
        <v>1304970.24</v>
      </c>
      <c r="BF155" s="20">
        <v>12</v>
      </c>
      <c r="BG155" s="19">
        <f t="shared" si="909"/>
        <v>1957455.3599999999</v>
      </c>
      <c r="BH155" s="28"/>
      <c r="BI155" s="19">
        <f t="shared" si="910"/>
        <v>0</v>
      </c>
      <c r="BJ155" s="28"/>
      <c r="BK155" s="19">
        <f t="shared" si="911"/>
        <v>0</v>
      </c>
      <c r="BL155" s="20">
        <v>1</v>
      </c>
      <c r="BM155" s="19">
        <f t="shared" si="912"/>
        <v>179433.40800000002</v>
      </c>
      <c r="BN155" s="28">
        <v>1</v>
      </c>
      <c r="BO155" s="19">
        <f t="shared" si="913"/>
        <v>163121.28</v>
      </c>
      <c r="BP155" s="28"/>
      <c r="BQ155" s="19">
        <f t="shared" si="914"/>
        <v>0</v>
      </c>
      <c r="BR155" s="28"/>
      <c r="BS155" s="19">
        <f t="shared" si="915"/>
        <v>0</v>
      </c>
      <c r="BT155" s="20"/>
      <c r="BU155" s="19">
        <f t="shared" si="916"/>
        <v>0</v>
      </c>
      <c r="BV155" s="20"/>
      <c r="BW155" s="19">
        <f t="shared" si="917"/>
        <v>0</v>
      </c>
      <c r="BX155" s="28"/>
      <c r="BY155" s="22">
        <f t="shared" si="918"/>
        <v>0</v>
      </c>
      <c r="BZ155" s="28"/>
      <c r="CA155" s="19">
        <f t="shared" si="919"/>
        <v>0</v>
      </c>
      <c r="CB155" s="28"/>
      <c r="CC155" s="19">
        <f t="shared" si="920"/>
        <v>0</v>
      </c>
      <c r="CD155" s="28"/>
      <c r="CE155" s="21">
        <f t="shared" si="921"/>
        <v>0</v>
      </c>
      <c r="CF155" s="20"/>
      <c r="CG155" s="20">
        <f t="shared" si="922"/>
        <v>0</v>
      </c>
      <c r="CH155" s="20"/>
      <c r="CI155" s="19">
        <f t="shared" si="923"/>
        <v>0</v>
      </c>
      <c r="CJ155" s="28"/>
      <c r="CK155" s="19">
        <f t="shared" si="924"/>
        <v>0</v>
      </c>
      <c r="CL155" s="28"/>
      <c r="CM155" s="19">
        <f t="shared" si="925"/>
        <v>0</v>
      </c>
      <c r="CN155" s="28"/>
      <c r="CO155" s="19">
        <f t="shared" si="926"/>
        <v>0</v>
      </c>
      <c r="CP155" s="20"/>
      <c r="CQ155" s="19">
        <f t="shared" si="927"/>
        <v>0</v>
      </c>
      <c r="CR155" s="20"/>
      <c r="CS155" s="19">
        <f t="shared" si="928"/>
        <v>0</v>
      </c>
      <c r="CT155" s="28"/>
      <c r="CU155" s="19">
        <f t="shared" si="929"/>
        <v>0</v>
      </c>
      <c r="CV155" s="24"/>
      <c r="CW155" s="19">
        <f t="shared" si="930"/>
        <v>0</v>
      </c>
      <c r="CX155" s="20"/>
      <c r="CY155" s="19">
        <f t="shared" si="931"/>
        <v>0</v>
      </c>
      <c r="CZ155" s="28"/>
      <c r="DA155" s="19">
        <f t="shared" si="932"/>
        <v>0</v>
      </c>
      <c r="DB155" s="28"/>
      <c r="DC155" s="19">
        <f t="shared" si="933"/>
        <v>0</v>
      </c>
      <c r="DD155" s="28"/>
      <c r="DE155" s="19">
        <f t="shared" si="934"/>
        <v>0</v>
      </c>
      <c r="DF155" s="20"/>
      <c r="DG155" s="19">
        <f t="shared" si="935"/>
        <v>0</v>
      </c>
      <c r="DH155" s="28"/>
      <c r="DI155" s="19">
        <f t="shared" si="936"/>
        <v>0</v>
      </c>
      <c r="DJ155" s="28"/>
      <c r="DK155" s="19">
        <f t="shared" si="937"/>
        <v>0</v>
      </c>
      <c r="DL155" s="19">
        <f t="shared" si="938"/>
        <v>335</v>
      </c>
      <c r="DM155" s="19">
        <f t="shared" si="938"/>
        <v>52719438.352000006</v>
      </c>
    </row>
    <row r="156" spans="1:117" ht="48.75" customHeight="1" x14ac:dyDescent="0.25">
      <c r="A156" s="123"/>
      <c r="B156" s="81">
        <v>122</v>
      </c>
      <c r="C156" s="13" t="s">
        <v>275</v>
      </c>
      <c r="D156" s="14">
        <v>22900</v>
      </c>
      <c r="E156" s="23">
        <v>1.4</v>
      </c>
      <c r="F156" s="23"/>
      <c r="G156" s="16">
        <v>1</v>
      </c>
      <c r="H156" s="14">
        <v>1.4</v>
      </c>
      <c r="I156" s="14">
        <v>1.68</v>
      </c>
      <c r="J156" s="14">
        <v>2.23</v>
      </c>
      <c r="K156" s="17">
        <v>2.57</v>
      </c>
      <c r="L156" s="20"/>
      <c r="M156" s="19">
        <f t="shared" si="884"/>
        <v>0</v>
      </c>
      <c r="N156" s="20">
        <v>0</v>
      </c>
      <c r="O156" s="20">
        <f t="shared" si="887"/>
        <v>0</v>
      </c>
      <c r="P156" s="20"/>
      <c r="Q156" s="19">
        <f t="shared" si="888"/>
        <v>0</v>
      </c>
      <c r="R156" s="20"/>
      <c r="S156" s="19">
        <f t="shared" si="889"/>
        <v>0</v>
      </c>
      <c r="T156" s="20">
        <v>1</v>
      </c>
      <c r="U156" s="19">
        <f t="shared" si="890"/>
        <v>49372.399999999994</v>
      </c>
      <c r="V156" s="20">
        <v>0</v>
      </c>
      <c r="W156" s="19">
        <f t="shared" si="891"/>
        <v>0</v>
      </c>
      <c r="X156" s="20"/>
      <c r="Y156" s="19">
        <f t="shared" si="892"/>
        <v>0</v>
      </c>
      <c r="Z156" s="20">
        <v>0</v>
      </c>
      <c r="AA156" s="19">
        <f t="shared" si="893"/>
        <v>0</v>
      </c>
      <c r="AB156" s="20"/>
      <c r="AC156" s="19">
        <f t="shared" si="894"/>
        <v>0</v>
      </c>
      <c r="AD156" s="20">
        <v>0</v>
      </c>
      <c r="AE156" s="19">
        <f t="shared" si="895"/>
        <v>0</v>
      </c>
      <c r="AF156" s="151"/>
      <c r="AG156" s="19">
        <f t="shared" si="896"/>
        <v>0</v>
      </c>
      <c r="AH156" s="20">
        <v>7</v>
      </c>
      <c r="AI156" s="19">
        <f t="shared" si="897"/>
        <v>345606.80000000005</v>
      </c>
      <c r="AJ156" s="24">
        <v>0</v>
      </c>
      <c r="AK156" s="19">
        <f t="shared" si="898"/>
        <v>0</v>
      </c>
      <c r="AL156" s="20"/>
      <c r="AM156" s="19">
        <f t="shared" si="899"/>
        <v>0</v>
      </c>
      <c r="AN156" s="20"/>
      <c r="AO156" s="19">
        <f t="shared" si="900"/>
        <v>0</v>
      </c>
      <c r="AP156" s="20">
        <v>0</v>
      </c>
      <c r="AQ156" s="20">
        <f t="shared" si="901"/>
        <v>0</v>
      </c>
      <c r="AR156" s="20"/>
      <c r="AS156" s="20">
        <f t="shared" si="902"/>
        <v>0</v>
      </c>
      <c r="AT156" s="20">
        <v>0</v>
      </c>
      <c r="AU156" s="19">
        <f t="shared" si="903"/>
        <v>0</v>
      </c>
      <c r="AV156" s="20">
        <v>0</v>
      </c>
      <c r="AW156" s="19">
        <f t="shared" si="904"/>
        <v>0</v>
      </c>
      <c r="AX156" s="20">
        <v>0</v>
      </c>
      <c r="AY156" s="19">
        <f t="shared" si="905"/>
        <v>0</v>
      </c>
      <c r="AZ156" s="20"/>
      <c r="BA156" s="19">
        <f t="shared" si="906"/>
        <v>0</v>
      </c>
      <c r="BB156" s="20"/>
      <c r="BC156" s="19">
        <f t="shared" si="907"/>
        <v>0</v>
      </c>
      <c r="BD156" s="20"/>
      <c r="BE156" s="19">
        <f t="shared" si="908"/>
        <v>0</v>
      </c>
      <c r="BF156" s="20">
        <v>0</v>
      </c>
      <c r="BG156" s="19">
        <f t="shared" si="909"/>
        <v>0</v>
      </c>
      <c r="BH156" s="20">
        <v>0</v>
      </c>
      <c r="BI156" s="19">
        <f t="shared" si="910"/>
        <v>0</v>
      </c>
      <c r="BJ156" s="20">
        <v>0</v>
      </c>
      <c r="BK156" s="19">
        <f t="shared" si="911"/>
        <v>0</v>
      </c>
      <c r="BL156" s="20">
        <v>1</v>
      </c>
      <c r="BM156" s="19">
        <f t="shared" si="912"/>
        <v>59246.87999999999</v>
      </c>
      <c r="BN156" s="20"/>
      <c r="BO156" s="19">
        <f t="shared" si="913"/>
        <v>0</v>
      </c>
      <c r="BP156" s="20"/>
      <c r="BQ156" s="19">
        <f t="shared" si="914"/>
        <v>0</v>
      </c>
      <c r="BR156" s="20"/>
      <c r="BS156" s="19">
        <f t="shared" si="915"/>
        <v>0</v>
      </c>
      <c r="BT156" s="20"/>
      <c r="BU156" s="19">
        <f t="shared" si="916"/>
        <v>0</v>
      </c>
      <c r="BV156" s="20">
        <v>1</v>
      </c>
      <c r="BW156" s="19">
        <f t="shared" si="917"/>
        <v>53860.799999999988</v>
      </c>
      <c r="BX156" s="20"/>
      <c r="BY156" s="22">
        <f t="shared" si="918"/>
        <v>0</v>
      </c>
      <c r="BZ156" s="20">
        <v>0</v>
      </c>
      <c r="CA156" s="19">
        <f t="shared" si="919"/>
        <v>0</v>
      </c>
      <c r="CB156" s="20">
        <v>0</v>
      </c>
      <c r="CC156" s="19">
        <f t="shared" si="920"/>
        <v>0</v>
      </c>
      <c r="CD156" s="20">
        <v>0</v>
      </c>
      <c r="CE156" s="21">
        <f t="shared" si="921"/>
        <v>0</v>
      </c>
      <c r="CF156" s="20"/>
      <c r="CG156" s="20">
        <f t="shared" si="922"/>
        <v>0</v>
      </c>
      <c r="CH156" s="20"/>
      <c r="CI156" s="19">
        <f t="shared" si="923"/>
        <v>0</v>
      </c>
      <c r="CJ156" s="20">
        <v>0</v>
      </c>
      <c r="CK156" s="19">
        <f t="shared" si="924"/>
        <v>0</v>
      </c>
      <c r="CL156" s="20"/>
      <c r="CM156" s="19">
        <f t="shared" si="925"/>
        <v>0</v>
      </c>
      <c r="CN156" s="20"/>
      <c r="CO156" s="19">
        <f t="shared" si="926"/>
        <v>0</v>
      </c>
      <c r="CP156" s="20"/>
      <c r="CQ156" s="19">
        <f t="shared" si="927"/>
        <v>0</v>
      </c>
      <c r="CR156" s="20">
        <v>1</v>
      </c>
      <c r="CS156" s="19">
        <f t="shared" si="928"/>
        <v>50718.919999999984</v>
      </c>
      <c r="CT156" s="20">
        <v>0</v>
      </c>
      <c r="CU156" s="19">
        <f t="shared" si="929"/>
        <v>0</v>
      </c>
      <c r="CV156" s="24">
        <v>0</v>
      </c>
      <c r="CW156" s="19">
        <f t="shared" si="930"/>
        <v>0</v>
      </c>
      <c r="CX156" s="20"/>
      <c r="CY156" s="19">
        <f t="shared" si="931"/>
        <v>0</v>
      </c>
      <c r="CZ156" s="20">
        <v>0</v>
      </c>
      <c r="DA156" s="19">
        <f t="shared" si="932"/>
        <v>0</v>
      </c>
      <c r="DB156" s="20"/>
      <c r="DC156" s="19">
        <f t="shared" si="933"/>
        <v>0</v>
      </c>
      <c r="DD156" s="20"/>
      <c r="DE156" s="19">
        <f t="shared" si="934"/>
        <v>0</v>
      </c>
      <c r="DF156" s="20"/>
      <c r="DG156" s="19">
        <f t="shared" si="935"/>
        <v>0</v>
      </c>
      <c r="DH156" s="20"/>
      <c r="DI156" s="19">
        <f t="shared" si="936"/>
        <v>0</v>
      </c>
      <c r="DJ156" s="20"/>
      <c r="DK156" s="19">
        <f t="shared" si="937"/>
        <v>0</v>
      </c>
      <c r="DL156" s="19">
        <f t="shared" si="938"/>
        <v>11</v>
      </c>
      <c r="DM156" s="19">
        <f t="shared" si="938"/>
        <v>558805.80000000005</v>
      </c>
    </row>
    <row r="157" spans="1:117" ht="45" customHeight="1" x14ac:dyDescent="0.25">
      <c r="A157" s="123"/>
      <c r="B157" s="81">
        <v>123</v>
      </c>
      <c r="C157" s="13" t="s">
        <v>276</v>
      </c>
      <c r="D157" s="14">
        <v>22900</v>
      </c>
      <c r="E157" s="23">
        <v>2.46</v>
      </c>
      <c r="F157" s="23"/>
      <c r="G157" s="16">
        <v>1</v>
      </c>
      <c r="H157" s="14">
        <v>1.4</v>
      </c>
      <c r="I157" s="14">
        <v>1.68</v>
      </c>
      <c r="J157" s="14">
        <v>2.23</v>
      </c>
      <c r="K157" s="17">
        <v>2.57</v>
      </c>
      <c r="L157" s="20">
        <v>9</v>
      </c>
      <c r="M157" s="19">
        <f t="shared" si="884"/>
        <v>780789.24</v>
      </c>
      <c r="N157" s="20">
        <v>0</v>
      </c>
      <c r="O157" s="20">
        <f t="shared" si="887"/>
        <v>0</v>
      </c>
      <c r="P157" s="20"/>
      <c r="Q157" s="19">
        <f t="shared" si="888"/>
        <v>0</v>
      </c>
      <c r="R157" s="20"/>
      <c r="S157" s="19">
        <f t="shared" si="889"/>
        <v>0</v>
      </c>
      <c r="T157" s="20">
        <v>225</v>
      </c>
      <c r="U157" s="19">
        <f t="shared" si="890"/>
        <v>19519731</v>
      </c>
      <c r="V157" s="20"/>
      <c r="W157" s="19">
        <f t="shared" si="891"/>
        <v>0</v>
      </c>
      <c r="X157" s="20"/>
      <c r="Y157" s="19">
        <f t="shared" si="892"/>
        <v>0</v>
      </c>
      <c r="Z157" s="20"/>
      <c r="AA157" s="19">
        <f t="shared" si="893"/>
        <v>0</v>
      </c>
      <c r="AB157" s="20">
        <v>1</v>
      </c>
      <c r="AC157" s="19">
        <f t="shared" si="894"/>
        <v>86754.36</v>
      </c>
      <c r="AD157" s="20"/>
      <c r="AE157" s="19">
        <f t="shared" si="895"/>
        <v>0</v>
      </c>
      <c r="AF157" s="151"/>
      <c r="AG157" s="19">
        <f t="shared" si="896"/>
        <v>0</v>
      </c>
      <c r="AH157" s="20">
        <v>9</v>
      </c>
      <c r="AI157" s="19">
        <f t="shared" si="897"/>
        <v>780789.24</v>
      </c>
      <c r="AJ157" s="24">
        <v>52</v>
      </c>
      <c r="AK157" s="19">
        <f t="shared" si="898"/>
        <v>5413472.0640000002</v>
      </c>
      <c r="AL157" s="20"/>
      <c r="AM157" s="19">
        <f t="shared" si="899"/>
        <v>0</v>
      </c>
      <c r="AN157" s="20"/>
      <c r="AO157" s="19">
        <f t="shared" si="900"/>
        <v>0</v>
      </c>
      <c r="AP157" s="20">
        <v>1</v>
      </c>
      <c r="AQ157" s="20">
        <f t="shared" si="901"/>
        <v>70980.84</v>
      </c>
      <c r="AR157" s="20"/>
      <c r="AS157" s="20">
        <f t="shared" si="902"/>
        <v>0</v>
      </c>
      <c r="AT157" s="20"/>
      <c r="AU157" s="19">
        <f t="shared" si="903"/>
        <v>0</v>
      </c>
      <c r="AV157" s="20"/>
      <c r="AW157" s="19">
        <f t="shared" si="904"/>
        <v>0</v>
      </c>
      <c r="AX157" s="20"/>
      <c r="AY157" s="19">
        <f t="shared" si="905"/>
        <v>0</v>
      </c>
      <c r="AZ157" s="20"/>
      <c r="BA157" s="19">
        <f t="shared" si="906"/>
        <v>0</v>
      </c>
      <c r="BB157" s="20"/>
      <c r="BC157" s="19">
        <f t="shared" si="907"/>
        <v>0</v>
      </c>
      <c r="BD157" s="20">
        <v>17</v>
      </c>
      <c r="BE157" s="19">
        <f t="shared" si="908"/>
        <v>1608899.04</v>
      </c>
      <c r="BF157" s="20"/>
      <c r="BG157" s="19">
        <f t="shared" si="909"/>
        <v>0</v>
      </c>
      <c r="BH157" s="20"/>
      <c r="BI157" s="19">
        <f t="shared" si="910"/>
        <v>0</v>
      </c>
      <c r="BJ157" s="20"/>
      <c r="BK157" s="19">
        <f t="shared" si="911"/>
        <v>0</v>
      </c>
      <c r="BL157" s="20"/>
      <c r="BM157" s="19">
        <f t="shared" si="912"/>
        <v>0</v>
      </c>
      <c r="BN157" s="20"/>
      <c r="BO157" s="19">
        <f t="shared" si="913"/>
        <v>0</v>
      </c>
      <c r="BP157" s="20"/>
      <c r="BQ157" s="19">
        <f t="shared" si="914"/>
        <v>0</v>
      </c>
      <c r="BR157" s="20"/>
      <c r="BS157" s="19">
        <f t="shared" si="915"/>
        <v>0</v>
      </c>
      <c r="BT157" s="20"/>
      <c r="BU157" s="19">
        <f t="shared" si="916"/>
        <v>0</v>
      </c>
      <c r="BV157" s="20"/>
      <c r="BW157" s="19">
        <f t="shared" si="917"/>
        <v>0</v>
      </c>
      <c r="BX157" s="20"/>
      <c r="BY157" s="22">
        <f t="shared" si="918"/>
        <v>0</v>
      </c>
      <c r="BZ157" s="20"/>
      <c r="CA157" s="19">
        <f t="shared" si="919"/>
        <v>0</v>
      </c>
      <c r="CB157" s="20"/>
      <c r="CC157" s="19">
        <f t="shared" si="920"/>
        <v>0</v>
      </c>
      <c r="CD157" s="20"/>
      <c r="CE157" s="21">
        <f t="shared" si="921"/>
        <v>0</v>
      </c>
      <c r="CF157" s="20"/>
      <c r="CG157" s="20">
        <f t="shared" si="922"/>
        <v>0</v>
      </c>
      <c r="CH157" s="20"/>
      <c r="CI157" s="19">
        <f t="shared" si="923"/>
        <v>0</v>
      </c>
      <c r="CJ157" s="20"/>
      <c r="CK157" s="19">
        <f t="shared" si="924"/>
        <v>0</v>
      </c>
      <c r="CL157" s="20"/>
      <c r="CM157" s="19">
        <f t="shared" si="925"/>
        <v>0</v>
      </c>
      <c r="CN157" s="20"/>
      <c r="CO157" s="19">
        <f t="shared" si="926"/>
        <v>0</v>
      </c>
      <c r="CP157" s="20"/>
      <c r="CQ157" s="19">
        <f t="shared" si="927"/>
        <v>0</v>
      </c>
      <c r="CR157" s="20"/>
      <c r="CS157" s="19">
        <f t="shared" si="928"/>
        <v>0</v>
      </c>
      <c r="CT157" s="20"/>
      <c r="CU157" s="19">
        <f t="shared" si="929"/>
        <v>0</v>
      </c>
      <c r="CV157" s="24">
        <v>0</v>
      </c>
      <c r="CW157" s="19">
        <f t="shared" si="930"/>
        <v>0</v>
      </c>
      <c r="CX157" s="20"/>
      <c r="CY157" s="19">
        <f t="shared" si="931"/>
        <v>0</v>
      </c>
      <c r="CZ157" s="20"/>
      <c r="DA157" s="19">
        <f t="shared" si="932"/>
        <v>0</v>
      </c>
      <c r="DB157" s="20"/>
      <c r="DC157" s="19">
        <f t="shared" si="933"/>
        <v>0</v>
      </c>
      <c r="DD157" s="20"/>
      <c r="DE157" s="19">
        <f t="shared" si="934"/>
        <v>0</v>
      </c>
      <c r="DF157" s="20"/>
      <c r="DG157" s="19">
        <f t="shared" si="935"/>
        <v>0</v>
      </c>
      <c r="DH157" s="20"/>
      <c r="DI157" s="19">
        <f t="shared" si="936"/>
        <v>0</v>
      </c>
      <c r="DJ157" s="20"/>
      <c r="DK157" s="19">
        <f t="shared" si="937"/>
        <v>0</v>
      </c>
      <c r="DL157" s="19">
        <f t="shared" si="938"/>
        <v>314</v>
      </c>
      <c r="DM157" s="19">
        <f t="shared" si="938"/>
        <v>28261415.783999994</v>
      </c>
    </row>
    <row r="158" spans="1:117" ht="45" customHeight="1" x14ac:dyDescent="0.25">
      <c r="A158" s="123"/>
      <c r="B158" s="81">
        <v>124</v>
      </c>
      <c r="C158" s="13" t="s">
        <v>277</v>
      </c>
      <c r="D158" s="14">
        <v>22900</v>
      </c>
      <c r="E158" s="23">
        <v>3.24</v>
      </c>
      <c r="F158" s="23"/>
      <c r="G158" s="16">
        <v>1</v>
      </c>
      <c r="H158" s="14">
        <v>1.4</v>
      </c>
      <c r="I158" s="14">
        <v>1.68</v>
      </c>
      <c r="J158" s="14">
        <v>2.23</v>
      </c>
      <c r="K158" s="17">
        <v>2.57</v>
      </c>
      <c r="L158" s="20"/>
      <c r="M158" s="19">
        <f t="shared" si="884"/>
        <v>0</v>
      </c>
      <c r="N158" s="20">
        <v>0</v>
      </c>
      <c r="O158" s="20">
        <f t="shared" si="887"/>
        <v>0</v>
      </c>
      <c r="P158" s="20"/>
      <c r="Q158" s="19">
        <f t="shared" si="888"/>
        <v>0</v>
      </c>
      <c r="R158" s="20"/>
      <c r="S158" s="19">
        <f t="shared" si="889"/>
        <v>0</v>
      </c>
      <c r="T158" s="20">
        <v>20</v>
      </c>
      <c r="U158" s="19">
        <f t="shared" si="890"/>
        <v>2285236.7999999998</v>
      </c>
      <c r="V158" s="20"/>
      <c r="W158" s="19">
        <f t="shared" si="891"/>
        <v>0</v>
      </c>
      <c r="X158" s="20"/>
      <c r="Y158" s="19">
        <f t="shared" si="892"/>
        <v>0</v>
      </c>
      <c r="Z158" s="20"/>
      <c r="AA158" s="19">
        <f t="shared" si="893"/>
        <v>0</v>
      </c>
      <c r="AB158" s="20"/>
      <c r="AC158" s="19">
        <f t="shared" si="894"/>
        <v>0</v>
      </c>
      <c r="AD158" s="20"/>
      <c r="AE158" s="19">
        <f t="shared" si="895"/>
        <v>0</v>
      </c>
      <c r="AF158" s="151"/>
      <c r="AG158" s="19">
        <f t="shared" si="896"/>
        <v>0</v>
      </c>
      <c r="AH158" s="20"/>
      <c r="AI158" s="19">
        <f t="shared" si="897"/>
        <v>0</v>
      </c>
      <c r="AJ158" s="24">
        <v>1</v>
      </c>
      <c r="AK158" s="19">
        <f t="shared" si="898"/>
        <v>137114.20800000001</v>
      </c>
      <c r="AL158" s="20"/>
      <c r="AM158" s="19">
        <f t="shared" si="899"/>
        <v>0</v>
      </c>
      <c r="AN158" s="20"/>
      <c r="AO158" s="19">
        <f t="shared" si="900"/>
        <v>0</v>
      </c>
      <c r="AP158" s="20"/>
      <c r="AQ158" s="20">
        <f t="shared" si="901"/>
        <v>0</v>
      </c>
      <c r="AR158" s="20"/>
      <c r="AS158" s="20">
        <f t="shared" si="902"/>
        <v>0</v>
      </c>
      <c r="AT158" s="20"/>
      <c r="AU158" s="19">
        <f t="shared" si="903"/>
        <v>0</v>
      </c>
      <c r="AV158" s="20"/>
      <c r="AW158" s="19">
        <f t="shared" si="904"/>
        <v>0</v>
      </c>
      <c r="AX158" s="20"/>
      <c r="AY158" s="19">
        <f t="shared" si="905"/>
        <v>0</v>
      </c>
      <c r="AZ158" s="20"/>
      <c r="BA158" s="19">
        <f t="shared" si="906"/>
        <v>0</v>
      </c>
      <c r="BB158" s="20"/>
      <c r="BC158" s="19">
        <f t="shared" si="907"/>
        <v>0</v>
      </c>
      <c r="BD158" s="20"/>
      <c r="BE158" s="19">
        <f t="shared" si="908"/>
        <v>0</v>
      </c>
      <c r="BF158" s="20"/>
      <c r="BG158" s="19">
        <f t="shared" si="909"/>
        <v>0</v>
      </c>
      <c r="BH158" s="20"/>
      <c r="BI158" s="19">
        <f t="shared" si="910"/>
        <v>0</v>
      </c>
      <c r="BJ158" s="20"/>
      <c r="BK158" s="19">
        <f t="shared" si="911"/>
        <v>0</v>
      </c>
      <c r="BL158" s="20"/>
      <c r="BM158" s="19">
        <f t="shared" si="912"/>
        <v>0</v>
      </c>
      <c r="BN158" s="20"/>
      <c r="BO158" s="19">
        <f t="shared" si="913"/>
        <v>0</v>
      </c>
      <c r="BP158" s="20"/>
      <c r="BQ158" s="19">
        <f t="shared" si="914"/>
        <v>0</v>
      </c>
      <c r="BR158" s="20"/>
      <c r="BS158" s="19">
        <f t="shared" si="915"/>
        <v>0</v>
      </c>
      <c r="BT158" s="20"/>
      <c r="BU158" s="19">
        <f t="shared" si="916"/>
        <v>0</v>
      </c>
      <c r="BV158" s="20"/>
      <c r="BW158" s="19">
        <f t="shared" si="917"/>
        <v>0</v>
      </c>
      <c r="BX158" s="20"/>
      <c r="BY158" s="22">
        <f t="shared" si="918"/>
        <v>0</v>
      </c>
      <c r="BZ158" s="20"/>
      <c r="CA158" s="19">
        <f t="shared" si="919"/>
        <v>0</v>
      </c>
      <c r="CB158" s="20"/>
      <c r="CC158" s="19">
        <f t="shared" si="920"/>
        <v>0</v>
      </c>
      <c r="CD158" s="20"/>
      <c r="CE158" s="21">
        <f t="shared" si="921"/>
        <v>0</v>
      </c>
      <c r="CF158" s="20"/>
      <c r="CG158" s="20">
        <f t="shared" si="922"/>
        <v>0</v>
      </c>
      <c r="CH158" s="20"/>
      <c r="CI158" s="19">
        <f t="shared" si="923"/>
        <v>0</v>
      </c>
      <c r="CJ158" s="20"/>
      <c r="CK158" s="19">
        <f t="shared" si="924"/>
        <v>0</v>
      </c>
      <c r="CL158" s="20"/>
      <c r="CM158" s="19">
        <f t="shared" si="925"/>
        <v>0</v>
      </c>
      <c r="CN158" s="20"/>
      <c r="CO158" s="19">
        <f t="shared" si="926"/>
        <v>0</v>
      </c>
      <c r="CP158" s="20"/>
      <c r="CQ158" s="19">
        <f t="shared" si="927"/>
        <v>0</v>
      </c>
      <c r="CR158" s="20"/>
      <c r="CS158" s="19">
        <f t="shared" si="928"/>
        <v>0</v>
      </c>
      <c r="CT158" s="20"/>
      <c r="CU158" s="19">
        <f t="shared" si="929"/>
        <v>0</v>
      </c>
      <c r="CV158" s="24">
        <v>0</v>
      </c>
      <c r="CW158" s="19">
        <f t="shared" si="930"/>
        <v>0</v>
      </c>
      <c r="CX158" s="20"/>
      <c r="CY158" s="19">
        <f t="shared" si="931"/>
        <v>0</v>
      </c>
      <c r="CZ158" s="20"/>
      <c r="DA158" s="19">
        <f t="shared" si="932"/>
        <v>0</v>
      </c>
      <c r="DB158" s="20"/>
      <c r="DC158" s="19">
        <f t="shared" si="933"/>
        <v>0</v>
      </c>
      <c r="DD158" s="20"/>
      <c r="DE158" s="19">
        <f t="shared" si="934"/>
        <v>0</v>
      </c>
      <c r="DF158" s="20"/>
      <c r="DG158" s="19">
        <f t="shared" si="935"/>
        <v>0</v>
      </c>
      <c r="DH158" s="20"/>
      <c r="DI158" s="19">
        <f t="shared" si="936"/>
        <v>0</v>
      </c>
      <c r="DJ158" s="20"/>
      <c r="DK158" s="19">
        <f t="shared" si="937"/>
        <v>0</v>
      </c>
      <c r="DL158" s="19">
        <f t="shared" si="938"/>
        <v>21</v>
      </c>
      <c r="DM158" s="19">
        <f t="shared" si="938"/>
        <v>2422351.0079999999</v>
      </c>
    </row>
    <row r="159" spans="1:117" ht="30" customHeight="1" x14ac:dyDescent="0.25">
      <c r="A159" s="123"/>
      <c r="B159" s="81">
        <v>125</v>
      </c>
      <c r="C159" s="13" t="s">
        <v>278</v>
      </c>
      <c r="D159" s="14">
        <v>22900</v>
      </c>
      <c r="E159" s="23">
        <v>1.0900000000000001</v>
      </c>
      <c r="F159" s="23"/>
      <c r="G159" s="16">
        <v>1</v>
      </c>
      <c r="H159" s="14">
        <v>1.4</v>
      </c>
      <c r="I159" s="14">
        <v>1.68</v>
      </c>
      <c r="J159" s="14">
        <v>2.23</v>
      </c>
      <c r="K159" s="17">
        <v>2.57</v>
      </c>
      <c r="L159" s="20">
        <v>7</v>
      </c>
      <c r="M159" s="19">
        <f t="shared" si="884"/>
        <v>269079.58</v>
      </c>
      <c r="N159" s="20">
        <v>1</v>
      </c>
      <c r="O159" s="20">
        <f t="shared" si="887"/>
        <v>38439.94</v>
      </c>
      <c r="P159" s="20"/>
      <c r="Q159" s="19">
        <f t="shared" si="888"/>
        <v>0</v>
      </c>
      <c r="R159" s="20"/>
      <c r="S159" s="19">
        <f t="shared" si="889"/>
        <v>0</v>
      </c>
      <c r="T159" s="20">
        <v>70</v>
      </c>
      <c r="U159" s="19">
        <f t="shared" si="890"/>
        <v>2690795.8000000003</v>
      </c>
      <c r="V159" s="20"/>
      <c r="W159" s="19">
        <f t="shared" si="891"/>
        <v>0</v>
      </c>
      <c r="X159" s="20"/>
      <c r="Y159" s="19">
        <f t="shared" si="892"/>
        <v>0</v>
      </c>
      <c r="Z159" s="20"/>
      <c r="AA159" s="19">
        <f t="shared" si="893"/>
        <v>0</v>
      </c>
      <c r="AB159" s="20">
        <v>1</v>
      </c>
      <c r="AC159" s="19">
        <f t="shared" si="894"/>
        <v>38439.94</v>
      </c>
      <c r="AD159" s="20"/>
      <c r="AE159" s="19">
        <f t="shared" si="895"/>
        <v>0</v>
      </c>
      <c r="AF159" s="151">
        <v>3</v>
      </c>
      <c r="AG159" s="19">
        <f t="shared" si="896"/>
        <v>115319.82</v>
      </c>
      <c r="AH159" s="20"/>
      <c r="AI159" s="19">
        <f t="shared" si="897"/>
        <v>0</v>
      </c>
      <c r="AJ159" s="24">
        <v>100</v>
      </c>
      <c r="AK159" s="152">
        <f>(AJ159*$D159*$E159*$G159*$I159*$AK$14)+0.04</f>
        <v>4612792.8400000008</v>
      </c>
      <c r="AL159" s="20"/>
      <c r="AM159" s="19">
        <f t="shared" si="899"/>
        <v>0</v>
      </c>
      <c r="AN159" s="20"/>
      <c r="AO159" s="19">
        <f t="shared" si="900"/>
        <v>0</v>
      </c>
      <c r="AP159" s="20"/>
      <c r="AQ159" s="20">
        <f t="shared" si="901"/>
        <v>0</v>
      </c>
      <c r="AR159" s="20"/>
      <c r="AS159" s="20">
        <f t="shared" si="902"/>
        <v>0</v>
      </c>
      <c r="AT159" s="20"/>
      <c r="AU159" s="19">
        <f t="shared" si="903"/>
        <v>0</v>
      </c>
      <c r="AV159" s="20"/>
      <c r="AW159" s="19">
        <f t="shared" si="904"/>
        <v>0</v>
      </c>
      <c r="AX159" s="20"/>
      <c r="AY159" s="19">
        <f t="shared" si="905"/>
        <v>0</v>
      </c>
      <c r="AZ159" s="20"/>
      <c r="BA159" s="19">
        <f t="shared" si="906"/>
        <v>0</v>
      </c>
      <c r="BB159" s="20"/>
      <c r="BC159" s="19">
        <f t="shared" si="907"/>
        <v>0</v>
      </c>
      <c r="BD159" s="20"/>
      <c r="BE159" s="19">
        <f t="shared" si="908"/>
        <v>0</v>
      </c>
      <c r="BF159" s="20">
        <v>2</v>
      </c>
      <c r="BG159" s="19">
        <f t="shared" si="909"/>
        <v>83868.960000000006</v>
      </c>
      <c r="BH159" s="20"/>
      <c r="BI159" s="19">
        <f t="shared" si="910"/>
        <v>0</v>
      </c>
      <c r="BJ159" s="20"/>
      <c r="BK159" s="19">
        <f t="shared" si="911"/>
        <v>0</v>
      </c>
      <c r="BL159" s="20"/>
      <c r="BM159" s="19">
        <f t="shared" si="912"/>
        <v>0</v>
      </c>
      <c r="BN159" s="20"/>
      <c r="BO159" s="19">
        <f t="shared" si="913"/>
        <v>0</v>
      </c>
      <c r="BP159" s="20"/>
      <c r="BQ159" s="19">
        <f t="shared" si="914"/>
        <v>0</v>
      </c>
      <c r="BR159" s="20"/>
      <c r="BS159" s="19">
        <f t="shared" si="915"/>
        <v>0</v>
      </c>
      <c r="BT159" s="20"/>
      <c r="BU159" s="19">
        <f t="shared" si="916"/>
        <v>0</v>
      </c>
      <c r="BV159" s="20">
        <v>1</v>
      </c>
      <c r="BW159" s="19">
        <f t="shared" si="917"/>
        <v>41934.480000000003</v>
      </c>
      <c r="BX159" s="20"/>
      <c r="BY159" s="22">
        <f t="shared" si="918"/>
        <v>0</v>
      </c>
      <c r="BZ159" s="20"/>
      <c r="CA159" s="19">
        <f t="shared" si="919"/>
        <v>0</v>
      </c>
      <c r="CB159" s="20"/>
      <c r="CC159" s="19">
        <f t="shared" si="920"/>
        <v>0</v>
      </c>
      <c r="CD159" s="20"/>
      <c r="CE159" s="21">
        <f t="shared" si="921"/>
        <v>0</v>
      </c>
      <c r="CF159" s="20"/>
      <c r="CG159" s="20">
        <f t="shared" si="922"/>
        <v>0</v>
      </c>
      <c r="CH159" s="20"/>
      <c r="CI159" s="19">
        <f t="shared" si="923"/>
        <v>0</v>
      </c>
      <c r="CJ159" s="20"/>
      <c r="CK159" s="19">
        <f t="shared" si="924"/>
        <v>0</v>
      </c>
      <c r="CL159" s="20"/>
      <c r="CM159" s="19">
        <f t="shared" si="925"/>
        <v>0</v>
      </c>
      <c r="CN159" s="20"/>
      <c r="CO159" s="19">
        <f t="shared" si="926"/>
        <v>0</v>
      </c>
      <c r="CP159" s="20"/>
      <c r="CQ159" s="19">
        <f t="shared" si="927"/>
        <v>0</v>
      </c>
      <c r="CR159" s="20"/>
      <c r="CS159" s="19">
        <f t="shared" si="928"/>
        <v>0</v>
      </c>
      <c r="CT159" s="20"/>
      <c r="CU159" s="19">
        <f t="shared" si="929"/>
        <v>0</v>
      </c>
      <c r="CV159" s="24"/>
      <c r="CW159" s="19">
        <f t="shared" si="930"/>
        <v>0</v>
      </c>
      <c r="CX159" s="20"/>
      <c r="CY159" s="19">
        <f t="shared" si="931"/>
        <v>0</v>
      </c>
      <c r="CZ159" s="20"/>
      <c r="DA159" s="19">
        <f t="shared" si="932"/>
        <v>0</v>
      </c>
      <c r="DB159" s="20"/>
      <c r="DC159" s="19">
        <f t="shared" si="933"/>
        <v>0</v>
      </c>
      <c r="DD159" s="20"/>
      <c r="DE159" s="19">
        <f t="shared" si="934"/>
        <v>0</v>
      </c>
      <c r="DF159" s="20"/>
      <c r="DG159" s="19">
        <f t="shared" si="935"/>
        <v>0</v>
      </c>
      <c r="DH159" s="20"/>
      <c r="DI159" s="19">
        <f t="shared" si="936"/>
        <v>0</v>
      </c>
      <c r="DJ159" s="20"/>
      <c r="DK159" s="19">
        <f t="shared" si="937"/>
        <v>0</v>
      </c>
      <c r="DL159" s="19">
        <f t="shared" si="938"/>
        <v>185</v>
      </c>
      <c r="DM159" s="19">
        <f t="shared" si="938"/>
        <v>7890671.3600000013</v>
      </c>
    </row>
    <row r="160" spans="1:117" ht="30" customHeight="1" x14ac:dyDescent="0.25">
      <c r="A160" s="123"/>
      <c r="B160" s="81">
        <v>126</v>
      </c>
      <c r="C160" s="13" t="s">
        <v>279</v>
      </c>
      <c r="D160" s="14">
        <v>22900</v>
      </c>
      <c r="E160" s="23">
        <v>1.36</v>
      </c>
      <c r="F160" s="23"/>
      <c r="G160" s="16">
        <v>1</v>
      </c>
      <c r="H160" s="14">
        <v>1.4</v>
      </c>
      <c r="I160" s="14">
        <v>1.68</v>
      </c>
      <c r="J160" s="14">
        <v>2.23</v>
      </c>
      <c r="K160" s="17">
        <v>2.57</v>
      </c>
      <c r="L160" s="20">
        <v>2</v>
      </c>
      <c r="M160" s="19">
        <f t="shared" si="884"/>
        <v>95923.520000000019</v>
      </c>
      <c r="N160" s="20">
        <v>1</v>
      </c>
      <c r="O160" s="20">
        <f t="shared" si="887"/>
        <v>47961.760000000009</v>
      </c>
      <c r="P160" s="20"/>
      <c r="Q160" s="19">
        <f t="shared" si="888"/>
        <v>0</v>
      </c>
      <c r="R160" s="20"/>
      <c r="S160" s="19">
        <f t="shared" si="889"/>
        <v>0</v>
      </c>
      <c r="T160" s="20">
        <v>2</v>
      </c>
      <c r="U160" s="19">
        <f t="shared" si="890"/>
        <v>95923.520000000019</v>
      </c>
      <c r="V160" s="20"/>
      <c r="W160" s="19">
        <f t="shared" si="891"/>
        <v>0</v>
      </c>
      <c r="X160" s="20"/>
      <c r="Y160" s="19">
        <f t="shared" si="892"/>
        <v>0</v>
      </c>
      <c r="Z160" s="20"/>
      <c r="AA160" s="19">
        <f t="shared" si="893"/>
        <v>0</v>
      </c>
      <c r="AB160" s="20"/>
      <c r="AC160" s="19">
        <f t="shared" si="894"/>
        <v>0</v>
      </c>
      <c r="AD160" s="20"/>
      <c r="AE160" s="19">
        <f t="shared" si="895"/>
        <v>0</v>
      </c>
      <c r="AF160" s="151">
        <v>1</v>
      </c>
      <c r="AG160" s="19">
        <f t="shared" si="896"/>
        <v>47961.760000000009</v>
      </c>
      <c r="AH160" s="20"/>
      <c r="AI160" s="19">
        <f t="shared" si="897"/>
        <v>0</v>
      </c>
      <c r="AJ160" s="24">
        <v>0</v>
      </c>
      <c r="AK160" s="19">
        <f t="shared" si="898"/>
        <v>0</v>
      </c>
      <c r="AL160" s="20"/>
      <c r="AM160" s="19">
        <f t="shared" si="899"/>
        <v>0</v>
      </c>
      <c r="AN160" s="20"/>
      <c r="AO160" s="19">
        <f t="shared" si="900"/>
        <v>0</v>
      </c>
      <c r="AP160" s="20"/>
      <c r="AQ160" s="20">
        <f t="shared" si="901"/>
        <v>0</v>
      </c>
      <c r="AR160" s="20"/>
      <c r="AS160" s="20">
        <f t="shared" si="902"/>
        <v>0</v>
      </c>
      <c r="AT160" s="20"/>
      <c r="AU160" s="19">
        <f t="shared" si="903"/>
        <v>0</v>
      </c>
      <c r="AV160" s="20"/>
      <c r="AW160" s="19">
        <f t="shared" si="904"/>
        <v>0</v>
      </c>
      <c r="AX160" s="20"/>
      <c r="AY160" s="19">
        <f t="shared" si="905"/>
        <v>0</v>
      </c>
      <c r="AZ160" s="20"/>
      <c r="BA160" s="19">
        <f t="shared" si="906"/>
        <v>0</v>
      </c>
      <c r="BB160" s="20"/>
      <c r="BC160" s="19">
        <f t="shared" si="907"/>
        <v>0</v>
      </c>
      <c r="BD160" s="20"/>
      <c r="BE160" s="19">
        <f t="shared" si="908"/>
        <v>0</v>
      </c>
      <c r="BF160" s="20"/>
      <c r="BG160" s="19">
        <f t="shared" si="909"/>
        <v>0</v>
      </c>
      <c r="BH160" s="20"/>
      <c r="BI160" s="19">
        <f t="shared" si="910"/>
        <v>0</v>
      </c>
      <c r="BJ160" s="20"/>
      <c r="BK160" s="19">
        <f t="shared" si="911"/>
        <v>0</v>
      </c>
      <c r="BL160" s="20"/>
      <c r="BM160" s="19">
        <f t="shared" si="912"/>
        <v>0</v>
      </c>
      <c r="BN160" s="20"/>
      <c r="BO160" s="19">
        <f t="shared" si="913"/>
        <v>0</v>
      </c>
      <c r="BP160" s="20"/>
      <c r="BQ160" s="19">
        <f t="shared" si="914"/>
        <v>0</v>
      </c>
      <c r="BR160" s="20"/>
      <c r="BS160" s="19">
        <f t="shared" si="915"/>
        <v>0</v>
      </c>
      <c r="BT160" s="20"/>
      <c r="BU160" s="19">
        <f t="shared" si="916"/>
        <v>0</v>
      </c>
      <c r="BV160" s="20"/>
      <c r="BW160" s="19">
        <f t="shared" si="917"/>
        <v>0</v>
      </c>
      <c r="BX160" s="20"/>
      <c r="BY160" s="22">
        <f t="shared" si="918"/>
        <v>0</v>
      </c>
      <c r="BZ160" s="20"/>
      <c r="CA160" s="19">
        <f t="shared" si="919"/>
        <v>0</v>
      </c>
      <c r="CB160" s="20"/>
      <c r="CC160" s="19">
        <f t="shared" si="920"/>
        <v>0</v>
      </c>
      <c r="CD160" s="20"/>
      <c r="CE160" s="21">
        <f t="shared" si="921"/>
        <v>0</v>
      </c>
      <c r="CF160" s="20"/>
      <c r="CG160" s="20">
        <f t="shared" si="922"/>
        <v>0</v>
      </c>
      <c r="CH160" s="20"/>
      <c r="CI160" s="19">
        <f t="shared" si="923"/>
        <v>0</v>
      </c>
      <c r="CJ160" s="20"/>
      <c r="CK160" s="19">
        <f t="shared" si="924"/>
        <v>0</v>
      </c>
      <c r="CL160" s="20"/>
      <c r="CM160" s="19">
        <f t="shared" si="925"/>
        <v>0</v>
      </c>
      <c r="CN160" s="20"/>
      <c r="CO160" s="19">
        <f t="shared" si="926"/>
        <v>0</v>
      </c>
      <c r="CP160" s="20"/>
      <c r="CQ160" s="19">
        <f t="shared" si="927"/>
        <v>0</v>
      </c>
      <c r="CR160" s="20"/>
      <c r="CS160" s="19">
        <f t="shared" si="928"/>
        <v>0</v>
      </c>
      <c r="CT160" s="20"/>
      <c r="CU160" s="19">
        <f t="shared" si="929"/>
        <v>0</v>
      </c>
      <c r="CV160" s="24">
        <v>0</v>
      </c>
      <c r="CW160" s="19">
        <f t="shared" si="930"/>
        <v>0</v>
      </c>
      <c r="CX160" s="20"/>
      <c r="CY160" s="19">
        <f t="shared" si="931"/>
        <v>0</v>
      </c>
      <c r="CZ160" s="20"/>
      <c r="DA160" s="19">
        <f t="shared" si="932"/>
        <v>0</v>
      </c>
      <c r="DB160" s="20"/>
      <c r="DC160" s="19">
        <f t="shared" si="933"/>
        <v>0</v>
      </c>
      <c r="DD160" s="20"/>
      <c r="DE160" s="19">
        <f t="shared" si="934"/>
        <v>0</v>
      </c>
      <c r="DF160" s="20"/>
      <c r="DG160" s="19">
        <f t="shared" si="935"/>
        <v>0</v>
      </c>
      <c r="DH160" s="20"/>
      <c r="DI160" s="19">
        <f t="shared" si="936"/>
        <v>0</v>
      </c>
      <c r="DJ160" s="20"/>
      <c r="DK160" s="19">
        <f t="shared" si="937"/>
        <v>0</v>
      </c>
      <c r="DL160" s="19">
        <f t="shared" si="938"/>
        <v>6</v>
      </c>
      <c r="DM160" s="19">
        <f t="shared" si="938"/>
        <v>287770.56000000006</v>
      </c>
    </row>
    <row r="161" spans="1:117" ht="30" customHeight="1" x14ac:dyDescent="0.25">
      <c r="A161" s="123"/>
      <c r="B161" s="81">
        <v>127</v>
      </c>
      <c r="C161" s="13" t="s">
        <v>280</v>
      </c>
      <c r="D161" s="14">
        <v>22900</v>
      </c>
      <c r="E161" s="23">
        <v>1.41</v>
      </c>
      <c r="F161" s="23"/>
      <c r="G161" s="16">
        <v>1</v>
      </c>
      <c r="H161" s="14">
        <v>1.4</v>
      </c>
      <c r="I161" s="14">
        <v>1.68</v>
      </c>
      <c r="J161" s="14">
        <v>2.23</v>
      </c>
      <c r="K161" s="17">
        <v>2.57</v>
      </c>
      <c r="L161" s="20">
        <v>2</v>
      </c>
      <c r="M161" s="19">
        <f t="shared" si="884"/>
        <v>99450.12</v>
      </c>
      <c r="N161" s="20">
        <v>0</v>
      </c>
      <c r="O161" s="20">
        <f t="shared" si="887"/>
        <v>0</v>
      </c>
      <c r="P161" s="20"/>
      <c r="Q161" s="19">
        <f t="shared" si="888"/>
        <v>0</v>
      </c>
      <c r="R161" s="20"/>
      <c r="S161" s="19">
        <f t="shared" si="889"/>
        <v>0</v>
      </c>
      <c r="T161" s="20">
        <v>7</v>
      </c>
      <c r="U161" s="19">
        <f t="shared" si="890"/>
        <v>348075.42</v>
      </c>
      <c r="V161" s="20"/>
      <c r="W161" s="19">
        <f t="shared" si="891"/>
        <v>0</v>
      </c>
      <c r="X161" s="20"/>
      <c r="Y161" s="19">
        <f t="shared" si="892"/>
        <v>0</v>
      </c>
      <c r="Z161" s="20"/>
      <c r="AA161" s="19">
        <f t="shared" si="893"/>
        <v>0</v>
      </c>
      <c r="AB161" s="20"/>
      <c r="AC161" s="19">
        <f t="shared" si="894"/>
        <v>0</v>
      </c>
      <c r="AD161" s="20"/>
      <c r="AE161" s="19">
        <f t="shared" si="895"/>
        <v>0</v>
      </c>
      <c r="AF161" s="151">
        <v>38</v>
      </c>
      <c r="AG161" s="19">
        <f t="shared" si="896"/>
        <v>1889552.28</v>
      </c>
      <c r="AH161" s="20"/>
      <c r="AI161" s="19">
        <f t="shared" si="897"/>
        <v>0</v>
      </c>
      <c r="AJ161" s="24">
        <v>12</v>
      </c>
      <c r="AK161" s="19">
        <f t="shared" si="898"/>
        <v>716040.86400000006</v>
      </c>
      <c r="AL161" s="20"/>
      <c r="AM161" s="19">
        <f t="shared" si="899"/>
        <v>0</v>
      </c>
      <c r="AN161" s="20"/>
      <c r="AO161" s="19">
        <f t="shared" si="900"/>
        <v>0</v>
      </c>
      <c r="AP161" s="20"/>
      <c r="AQ161" s="20">
        <f t="shared" si="901"/>
        <v>0</v>
      </c>
      <c r="AR161" s="20"/>
      <c r="AS161" s="20">
        <f t="shared" si="902"/>
        <v>0</v>
      </c>
      <c r="AT161" s="20"/>
      <c r="AU161" s="19">
        <f t="shared" si="903"/>
        <v>0</v>
      </c>
      <c r="AV161" s="20"/>
      <c r="AW161" s="19">
        <f t="shared" si="904"/>
        <v>0</v>
      </c>
      <c r="AX161" s="20"/>
      <c r="AY161" s="19">
        <f t="shared" si="905"/>
        <v>0</v>
      </c>
      <c r="AZ161" s="20"/>
      <c r="BA161" s="19">
        <f t="shared" si="906"/>
        <v>0</v>
      </c>
      <c r="BB161" s="20"/>
      <c r="BC161" s="19">
        <f t="shared" si="907"/>
        <v>0</v>
      </c>
      <c r="BD161" s="20"/>
      <c r="BE161" s="19">
        <f t="shared" si="908"/>
        <v>0</v>
      </c>
      <c r="BF161" s="20"/>
      <c r="BG161" s="19">
        <f t="shared" si="909"/>
        <v>0</v>
      </c>
      <c r="BH161" s="20"/>
      <c r="BI161" s="19">
        <f t="shared" si="910"/>
        <v>0</v>
      </c>
      <c r="BJ161" s="20"/>
      <c r="BK161" s="19">
        <f t="shared" si="911"/>
        <v>0</v>
      </c>
      <c r="BL161" s="20"/>
      <c r="BM161" s="19">
        <f t="shared" si="912"/>
        <v>0</v>
      </c>
      <c r="BN161" s="20"/>
      <c r="BO161" s="19">
        <f t="shared" si="913"/>
        <v>0</v>
      </c>
      <c r="BP161" s="20"/>
      <c r="BQ161" s="19">
        <f t="shared" si="914"/>
        <v>0</v>
      </c>
      <c r="BR161" s="20"/>
      <c r="BS161" s="19">
        <f t="shared" si="915"/>
        <v>0</v>
      </c>
      <c r="BT161" s="20"/>
      <c r="BU161" s="19">
        <f t="shared" si="916"/>
        <v>0</v>
      </c>
      <c r="BV161" s="20">
        <v>1</v>
      </c>
      <c r="BW161" s="19">
        <f t="shared" si="917"/>
        <v>54245.51999999999</v>
      </c>
      <c r="BX161" s="20"/>
      <c r="BY161" s="22">
        <f t="shared" si="918"/>
        <v>0</v>
      </c>
      <c r="BZ161" s="20"/>
      <c r="CA161" s="19">
        <f t="shared" si="919"/>
        <v>0</v>
      </c>
      <c r="CB161" s="20"/>
      <c r="CC161" s="19">
        <f t="shared" si="920"/>
        <v>0</v>
      </c>
      <c r="CD161" s="20"/>
      <c r="CE161" s="21">
        <f t="shared" si="921"/>
        <v>0</v>
      </c>
      <c r="CF161" s="20"/>
      <c r="CG161" s="20">
        <f t="shared" si="922"/>
        <v>0</v>
      </c>
      <c r="CH161" s="20"/>
      <c r="CI161" s="19">
        <f t="shared" si="923"/>
        <v>0</v>
      </c>
      <c r="CJ161" s="20"/>
      <c r="CK161" s="19">
        <f t="shared" si="924"/>
        <v>0</v>
      </c>
      <c r="CL161" s="20"/>
      <c r="CM161" s="19">
        <f t="shared" si="925"/>
        <v>0</v>
      </c>
      <c r="CN161" s="20"/>
      <c r="CO161" s="19">
        <f t="shared" si="926"/>
        <v>0</v>
      </c>
      <c r="CP161" s="20"/>
      <c r="CQ161" s="19">
        <f t="shared" si="927"/>
        <v>0</v>
      </c>
      <c r="CR161" s="20"/>
      <c r="CS161" s="19">
        <f t="shared" si="928"/>
        <v>0</v>
      </c>
      <c r="CT161" s="20"/>
      <c r="CU161" s="19">
        <f t="shared" si="929"/>
        <v>0</v>
      </c>
      <c r="CV161" s="24">
        <v>0</v>
      </c>
      <c r="CW161" s="19">
        <f t="shared" si="930"/>
        <v>0</v>
      </c>
      <c r="CX161" s="20"/>
      <c r="CY161" s="19">
        <f t="shared" si="931"/>
        <v>0</v>
      </c>
      <c r="CZ161" s="20"/>
      <c r="DA161" s="19">
        <f t="shared" si="932"/>
        <v>0</v>
      </c>
      <c r="DB161" s="20"/>
      <c r="DC161" s="19">
        <f t="shared" si="933"/>
        <v>0</v>
      </c>
      <c r="DD161" s="20"/>
      <c r="DE161" s="19">
        <f t="shared" si="934"/>
        <v>0</v>
      </c>
      <c r="DF161" s="20"/>
      <c r="DG161" s="19">
        <f t="shared" si="935"/>
        <v>0</v>
      </c>
      <c r="DH161" s="20"/>
      <c r="DI161" s="19">
        <f t="shared" si="936"/>
        <v>0</v>
      </c>
      <c r="DJ161" s="20"/>
      <c r="DK161" s="19">
        <f t="shared" si="937"/>
        <v>0</v>
      </c>
      <c r="DL161" s="19">
        <f t="shared" si="938"/>
        <v>60</v>
      </c>
      <c r="DM161" s="19">
        <f t="shared" si="938"/>
        <v>3107364.2039999999</v>
      </c>
    </row>
    <row r="162" spans="1:117" ht="45" customHeight="1" x14ac:dyDescent="0.25">
      <c r="A162" s="123"/>
      <c r="B162" s="81">
        <v>128</v>
      </c>
      <c r="C162" s="13" t="s">
        <v>281</v>
      </c>
      <c r="D162" s="14">
        <v>22900</v>
      </c>
      <c r="E162" s="23">
        <v>1.88</v>
      </c>
      <c r="F162" s="23"/>
      <c r="G162" s="16">
        <v>1</v>
      </c>
      <c r="H162" s="14">
        <v>1.4</v>
      </c>
      <c r="I162" s="14">
        <v>1.68</v>
      </c>
      <c r="J162" s="14">
        <v>2.23</v>
      </c>
      <c r="K162" s="17">
        <v>2.57</v>
      </c>
      <c r="L162" s="20"/>
      <c r="M162" s="19">
        <f t="shared" si="884"/>
        <v>0</v>
      </c>
      <c r="N162" s="20">
        <v>0</v>
      </c>
      <c r="O162" s="20">
        <f t="shared" si="887"/>
        <v>0</v>
      </c>
      <c r="P162" s="20"/>
      <c r="Q162" s="19">
        <f t="shared" si="888"/>
        <v>0</v>
      </c>
      <c r="R162" s="20"/>
      <c r="S162" s="19">
        <f t="shared" si="889"/>
        <v>0</v>
      </c>
      <c r="T162" s="20">
        <v>8</v>
      </c>
      <c r="U162" s="19">
        <f t="shared" si="890"/>
        <v>530400.64</v>
      </c>
      <c r="V162" s="20"/>
      <c r="W162" s="19">
        <f t="shared" si="891"/>
        <v>0</v>
      </c>
      <c r="X162" s="20"/>
      <c r="Y162" s="19">
        <f t="shared" si="892"/>
        <v>0</v>
      </c>
      <c r="Z162" s="20"/>
      <c r="AA162" s="19">
        <f t="shared" si="893"/>
        <v>0</v>
      </c>
      <c r="AB162" s="20"/>
      <c r="AC162" s="19">
        <f t="shared" si="894"/>
        <v>0</v>
      </c>
      <c r="AD162" s="20"/>
      <c r="AE162" s="19">
        <f t="shared" si="895"/>
        <v>0</v>
      </c>
      <c r="AF162" s="151"/>
      <c r="AG162" s="19">
        <f t="shared" si="896"/>
        <v>0</v>
      </c>
      <c r="AH162" s="20"/>
      <c r="AI162" s="19">
        <f t="shared" si="897"/>
        <v>0</v>
      </c>
      <c r="AJ162" s="24">
        <v>1</v>
      </c>
      <c r="AK162" s="19">
        <f t="shared" si="898"/>
        <v>79560.096000000005</v>
      </c>
      <c r="AL162" s="20"/>
      <c r="AM162" s="19">
        <f t="shared" si="899"/>
        <v>0</v>
      </c>
      <c r="AN162" s="20"/>
      <c r="AO162" s="19">
        <f t="shared" si="900"/>
        <v>0</v>
      </c>
      <c r="AP162" s="20"/>
      <c r="AQ162" s="20">
        <f t="shared" si="901"/>
        <v>0</v>
      </c>
      <c r="AR162" s="20"/>
      <c r="AS162" s="20">
        <f t="shared" si="902"/>
        <v>0</v>
      </c>
      <c r="AT162" s="20"/>
      <c r="AU162" s="19">
        <f t="shared" si="903"/>
        <v>0</v>
      </c>
      <c r="AV162" s="20"/>
      <c r="AW162" s="19">
        <f t="shared" si="904"/>
        <v>0</v>
      </c>
      <c r="AX162" s="20"/>
      <c r="AY162" s="19">
        <f t="shared" si="905"/>
        <v>0</v>
      </c>
      <c r="AZ162" s="20"/>
      <c r="BA162" s="19">
        <f t="shared" si="906"/>
        <v>0</v>
      </c>
      <c r="BB162" s="20"/>
      <c r="BC162" s="19">
        <f t="shared" si="907"/>
        <v>0</v>
      </c>
      <c r="BD162" s="20"/>
      <c r="BE162" s="19">
        <f t="shared" si="908"/>
        <v>0</v>
      </c>
      <c r="BF162" s="20"/>
      <c r="BG162" s="19">
        <f t="shared" si="909"/>
        <v>0</v>
      </c>
      <c r="BH162" s="20"/>
      <c r="BI162" s="19">
        <f t="shared" si="910"/>
        <v>0</v>
      </c>
      <c r="BJ162" s="20"/>
      <c r="BK162" s="19">
        <f t="shared" si="911"/>
        <v>0</v>
      </c>
      <c r="BL162" s="20"/>
      <c r="BM162" s="19">
        <f t="shared" si="912"/>
        <v>0</v>
      </c>
      <c r="BN162" s="20"/>
      <c r="BO162" s="19">
        <f t="shared" si="913"/>
        <v>0</v>
      </c>
      <c r="BP162" s="20"/>
      <c r="BQ162" s="19">
        <f t="shared" si="914"/>
        <v>0</v>
      </c>
      <c r="BR162" s="20"/>
      <c r="BS162" s="19">
        <f t="shared" si="915"/>
        <v>0</v>
      </c>
      <c r="BT162" s="20"/>
      <c r="BU162" s="19">
        <f t="shared" si="916"/>
        <v>0</v>
      </c>
      <c r="BV162" s="20"/>
      <c r="BW162" s="19">
        <f t="shared" si="917"/>
        <v>0</v>
      </c>
      <c r="BX162" s="20"/>
      <c r="BY162" s="22">
        <f t="shared" si="918"/>
        <v>0</v>
      </c>
      <c r="BZ162" s="20"/>
      <c r="CA162" s="19">
        <f t="shared" si="919"/>
        <v>0</v>
      </c>
      <c r="CB162" s="20"/>
      <c r="CC162" s="19">
        <f t="shared" si="920"/>
        <v>0</v>
      </c>
      <c r="CD162" s="20"/>
      <c r="CE162" s="21">
        <f t="shared" si="921"/>
        <v>0</v>
      </c>
      <c r="CF162" s="20"/>
      <c r="CG162" s="20">
        <f t="shared" si="922"/>
        <v>0</v>
      </c>
      <c r="CH162" s="20"/>
      <c r="CI162" s="19">
        <f t="shared" si="923"/>
        <v>0</v>
      </c>
      <c r="CJ162" s="20"/>
      <c r="CK162" s="19">
        <f t="shared" si="924"/>
        <v>0</v>
      </c>
      <c r="CL162" s="20"/>
      <c r="CM162" s="19">
        <f t="shared" si="925"/>
        <v>0</v>
      </c>
      <c r="CN162" s="20"/>
      <c r="CO162" s="19">
        <f t="shared" si="926"/>
        <v>0</v>
      </c>
      <c r="CP162" s="20"/>
      <c r="CQ162" s="19">
        <f t="shared" si="927"/>
        <v>0</v>
      </c>
      <c r="CR162" s="20"/>
      <c r="CS162" s="19">
        <f t="shared" si="928"/>
        <v>0</v>
      </c>
      <c r="CT162" s="20"/>
      <c r="CU162" s="19">
        <f t="shared" si="929"/>
        <v>0</v>
      </c>
      <c r="CV162" s="24">
        <v>0</v>
      </c>
      <c r="CW162" s="19">
        <f t="shared" si="930"/>
        <v>0</v>
      </c>
      <c r="CX162" s="20"/>
      <c r="CY162" s="19">
        <f t="shared" si="931"/>
        <v>0</v>
      </c>
      <c r="CZ162" s="20"/>
      <c r="DA162" s="19">
        <f t="shared" si="932"/>
        <v>0</v>
      </c>
      <c r="DB162" s="20"/>
      <c r="DC162" s="19">
        <f t="shared" si="933"/>
        <v>0</v>
      </c>
      <c r="DD162" s="20"/>
      <c r="DE162" s="19">
        <f t="shared" si="934"/>
        <v>0</v>
      </c>
      <c r="DF162" s="20"/>
      <c r="DG162" s="19">
        <f t="shared" si="935"/>
        <v>0</v>
      </c>
      <c r="DH162" s="20"/>
      <c r="DI162" s="19">
        <f t="shared" si="936"/>
        <v>0</v>
      </c>
      <c r="DJ162" s="20"/>
      <c r="DK162" s="19">
        <f t="shared" si="937"/>
        <v>0</v>
      </c>
      <c r="DL162" s="19">
        <f t="shared" si="938"/>
        <v>9</v>
      </c>
      <c r="DM162" s="19">
        <f t="shared" si="938"/>
        <v>609960.73600000003</v>
      </c>
    </row>
    <row r="163" spans="1:117" ht="45" customHeight="1" x14ac:dyDescent="0.25">
      <c r="A163" s="123"/>
      <c r="B163" s="81">
        <v>129</v>
      </c>
      <c r="C163" s="13" t="s">
        <v>282</v>
      </c>
      <c r="D163" s="14">
        <v>22900</v>
      </c>
      <c r="E163" s="23">
        <v>1.92</v>
      </c>
      <c r="F163" s="23"/>
      <c r="G163" s="16">
        <v>1</v>
      </c>
      <c r="H163" s="14">
        <v>1.4</v>
      </c>
      <c r="I163" s="14">
        <v>1.68</v>
      </c>
      <c r="J163" s="14">
        <v>2.23</v>
      </c>
      <c r="K163" s="17">
        <v>2.57</v>
      </c>
      <c r="L163" s="20">
        <v>1</v>
      </c>
      <c r="M163" s="19">
        <f t="shared" si="884"/>
        <v>67710.720000000001</v>
      </c>
      <c r="N163" s="20">
        <v>0</v>
      </c>
      <c r="O163" s="20">
        <f t="shared" si="887"/>
        <v>0</v>
      </c>
      <c r="P163" s="20"/>
      <c r="Q163" s="19">
        <f t="shared" si="888"/>
        <v>0</v>
      </c>
      <c r="R163" s="20"/>
      <c r="S163" s="19">
        <f t="shared" si="889"/>
        <v>0</v>
      </c>
      <c r="T163" s="20">
        <v>26</v>
      </c>
      <c r="U163" s="19">
        <f t="shared" si="890"/>
        <v>1760478.7200000002</v>
      </c>
      <c r="V163" s="20"/>
      <c r="W163" s="19">
        <f t="shared" si="891"/>
        <v>0</v>
      </c>
      <c r="X163" s="20"/>
      <c r="Y163" s="19">
        <f t="shared" si="892"/>
        <v>0</v>
      </c>
      <c r="Z163" s="20"/>
      <c r="AA163" s="19">
        <f t="shared" si="893"/>
        <v>0</v>
      </c>
      <c r="AB163" s="20">
        <v>3</v>
      </c>
      <c r="AC163" s="19">
        <f t="shared" si="894"/>
        <v>203132.16</v>
      </c>
      <c r="AD163" s="20"/>
      <c r="AE163" s="19">
        <f t="shared" si="895"/>
        <v>0</v>
      </c>
      <c r="AF163" s="151"/>
      <c r="AG163" s="19">
        <f t="shared" si="896"/>
        <v>0</v>
      </c>
      <c r="AH163" s="20"/>
      <c r="AI163" s="19">
        <f t="shared" si="897"/>
        <v>0</v>
      </c>
      <c r="AJ163" s="24">
        <v>18</v>
      </c>
      <c r="AK163" s="19">
        <f t="shared" si="898"/>
        <v>1462551.5520000001</v>
      </c>
      <c r="AL163" s="20"/>
      <c r="AM163" s="19">
        <f t="shared" si="899"/>
        <v>0</v>
      </c>
      <c r="AN163" s="20"/>
      <c r="AO163" s="19">
        <f t="shared" si="900"/>
        <v>0</v>
      </c>
      <c r="AP163" s="20"/>
      <c r="AQ163" s="20">
        <f t="shared" si="901"/>
        <v>0</v>
      </c>
      <c r="AR163" s="20"/>
      <c r="AS163" s="20">
        <f t="shared" si="902"/>
        <v>0</v>
      </c>
      <c r="AT163" s="20"/>
      <c r="AU163" s="19">
        <f t="shared" si="903"/>
        <v>0</v>
      </c>
      <c r="AV163" s="20"/>
      <c r="AW163" s="19">
        <f t="shared" si="904"/>
        <v>0</v>
      </c>
      <c r="AX163" s="20"/>
      <c r="AY163" s="19">
        <f t="shared" si="905"/>
        <v>0</v>
      </c>
      <c r="AZ163" s="20"/>
      <c r="BA163" s="19">
        <f t="shared" si="906"/>
        <v>0</v>
      </c>
      <c r="BB163" s="20"/>
      <c r="BC163" s="19">
        <f t="shared" si="907"/>
        <v>0</v>
      </c>
      <c r="BD163" s="20"/>
      <c r="BE163" s="19">
        <f t="shared" si="908"/>
        <v>0</v>
      </c>
      <c r="BF163" s="20"/>
      <c r="BG163" s="19">
        <f t="shared" si="909"/>
        <v>0</v>
      </c>
      <c r="BH163" s="20"/>
      <c r="BI163" s="19">
        <f t="shared" si="910"/>
        <v>0</v>
      </c>
      <c r="BJ163" s="20"/>
      <c r="BK163" s="19">
        <f t="shared" si="911"/>
        <v>0</v>
      </c>
      <c r="BL163" s="20"/>
      <c r="BM163" s="19">
        <f t="shared" si="912"/>
        <v>0</v>
      </c>
      <c r="BN163" s="20"/>
      <c r="BO163" s="19">
        <f t="shared" si="913"/>
        <v>0</v>
      </c>
      <c r="BP163" s="20"/>
      <c r="BQ163" s="19">
        <f t="shared" si="914"/>
        <v>0</v>
      </c>
      <c r="BR163" s="20"/>
      <c r="BS163" s="19">
        <f t="shared" si="915"/>
        <v>0</v>
      </c>
      <c r="BT163" s="20"/>
      <c r="BU163" s="19">
        <f t="shared" si="916"/>
        <v>0</v>
      </c>
      <c r="BV163" s="20"/>
      <c r="BW163" s="19">
        <f t="shared" si="917"/>
        <v>0</v>
      </c>
      <c r="BX163" s="20"/>
      <c r="BY163" s="22">
        <f t="shared" si="918"/>
        <v>0</v>
      </c>
      <c r="BZ163" s="20"/>
      <c r="CA163" s="19">
        <f t="shared" si="919"/>
        <v>0</v>
      </c>
      <c r="CB163" s="20"/>
      <c r="CC163" s="19">
        <f t="shared" si="920"/>
        <v>0</v>
      </c>
      <c r="CD163" s="20"/>
      <c r="CE163" s="21">
        <f t="shared" si="921"/>
        <v>0</v>
      </c>
      <c r="CF163" s="20"/>
      <c r="CG163" s="20">
        <f t="shared" si="922"/>
        <v>0</v>
      </c>
      <c r="CH163" s="20"/>
      <c r="CI163" s="19">
        <f t="shared" si="923"/>
        <v>0</v>
      </c>
      <c r="CJ163" s="20"/>
      <c r="CK163" s="19">
        <f t="shared" si="924"/>
        <v>0</v>
      </c>
      <c r="CL163" s="20"/>
      <c r="CM163" s="19">
        <f t="shared" si="925"/>
        <v>0</v>
      </c>
      <c r="CN163" s="20"/>
      <c r="CO163" s="19">
        <f t="shared" si="926"/>
        <v>0</v>
      </c>
      <c r="CP163" s="20"/>
      <c r="CQ163" s="19">
        <f t="shared" si="927"/>
        <v>0</v>
      </c>
      <c r="CR163" s="20"/>
      <c r="CS163" s="19">
        <f t="shared" si="928"/>
        <v>0</v>
      </c>
      <c r="CT163" s="20"/>
      <c r="CU163" s="19">
        <f t="shared" si="929"/>
        <v>0</v>
      </c>
      <c r="CV163" s="24">
        <v>0</v>
      </c>
      <c r="CW163" s="19">
        <f t="shared" si="930"/>
        <v>0</v>
      </c>
      <c r="CX163" s="20"/>
      <c r="CY163" s="19">
        <f t="shared" si="931"/>
        <v>0</v>
      </c>
      <c r="CZ163" s="20"/>
      <c r="DA163" s="19">
        <f t="shared" si="932"/>
        <v>0</v>
      </c>
      <c r="DB163" s="20"/>
      <c r="DC163" s="19">
        <f t="shared" si="933"/>
        <v>0</v>
      </c>
      <c r="DD163" s="20"/>
      <c r="DE163" s="19">
        <f t="shared" si="934"/>
        <v>0</v>
      </c>
      <c r="DF163" s="20"/>
      <c r="DG163" s="19">
        <f t="shared" si="935"/>
        <v>0</v>
      </c>
      <c r="DH163" s="20"/>
      <c r="DI163" s="19">
        <f t="shared" si="936"/>
        <v>0</v>
      </c>
      <c r="DJ163" s="20"/>
      <c r="DK163" s="19">
        <f t="shared" si="937"/>
        <v>0</v>
      </c>
      <c r="DL163" s="19">
        <f t="shared" si="938"/>
        <v>48</v>
      </c>
      <c r="DM163" s="19">
        <f t="shared" si="938"/>
        <v>3493873.1520000002</v>
      </c>
    </row>
    <row r="164" spans="1:117" ht="45" customHeight="1" x14ac:dyDescent="0.25">
      <c r="A164" s="123"/>
      <c r="B164" s="81">
        <v>130</v>
      </c>
      <c r="C164" s="13" t="s">
        <v>283</v>
      </c>
      <c r="D164" s="14">
        <v>22900</v>
      </c>
      <c r="E164" s="23">
        <v>2.29</v>
      </c>
      <c r="F164" s="23"/>
      <c r="G164" s="16">
        <v>1</v>
      </c>
      <c r="H164" s="14">
        <v>1.4</v>
      </c>
      <c r="I164" s="14">
        <v>1.68</v>
      </c>
      <c r="J164" s="14">
        <v>2.23</v>
      </c>
      <c r="K164" s="17">
        <v>2.57</v>
      </c>
      <c r="L164" s="20"/>
      <c r="M164" s="19">
        <f>(L164*$D164*$E164*$G164*$H164*$M$14)</f>
        <v>0</v>
      </c>
      <c r="N164" s="20">
        <v>0</v>
      </c>
      <c r="O164" s="20">
        <f t="shared" si="887"/>
        <v>0</v>
      </c>
      <c r="P164" s="20"/>
      <c r="Q164" s="19">
        <f t="shared" si="888"/>
        <v>0</v>
      </c>
      <c r="R164" s="20"/>
      <c r="S164" s="19">
        <f t="shared" si="889"/>
        <v>0</v>
      </c>
      <c r="T164" s="20">
        <v>386</v>
      </c>
      <c r="U164" s="19">
        <f t="shared" si="890"/>
        <v>31173028.039999999</v>
      </c>
      <c r="V164" s="20"/>
      <c r="W164" s="19">
        <f t="shared" si="891"/>
        <v>0</v>
      </c>
      <c r="X164" s="20"/>
      <c r="Y164" s="19">
        <f t="shared" si="892"/>
        <v>0</v>
      </c>
      <c r="Z164" s="20"/>
      <c r="AA164" s="19">
        <f t="shared" si="893"/>
        <v>0</v>
      </c>
      <c r="AB164" s="20">
        <v>3</v>
      </c>
      <c r="AC164" s="19">
        <f t="shared" si="894"/>
        <v>242277.42</v>
      </c>
      <c r="AD164" s="20"/>
      <c r="AE164" s="19">
        <f t="shared" si="895"/>
        <v>0</v>
      </c>
      <c r="AF164" s="151"/>
      <c r="AG164" s="19">
        <f t="shared" si="896"/>
        <v>0</v>
      </c>
      <c r="AH164" s="20">
        <v>8</v>
      </c>
      <c r="AI164" s="19">
        <f t="shared" si="897"/>
        <v>646073.12</v>
      </c>
      <c r="AJ164" s="24">
        <v>128</v>
      </c>
      <c r="AK164" s="152">
        <f>(AJ164*$D164*$E164*$G164*$I164*$AK$14)+0.02</f>
        <v>12404603.923999999</v>
      </c>
      <c r="AL164" s="20"/>
      <c r="AM164" s="19">
        <f t="shared" si="899"/>
        <v>0</v>
      </c>
      <c r="AN164" s="20"/>
      <c r="AO164" s="19">
        <f t="shared" si="900"/>
        <v>0</v>
      </c>
      <c r="AP164" s="20">
        <f>4-2</f>
        <v>2</v>
      </c>
      <c r="AQ164" s="20">
        <f t="shared" si="901"/>
        <v>132151.32</v>
      </c>
      <c r="AR164" s="20"/>
      <c r="AS164" s="20">
        <f t="shared" si="902"/>
        <v>0</v>
      </c>
      <c r="AT164" s="20"/>
      <c r="AU164" s="19">
        <f t="shared" si="903"/>
        <v>0</v>
      </c>
      <c r="AV164" s="20"/>
      <c r="AW164" s="19">
        <f t="shared" si="904"/>
        <v>0</v>
      </c>
      <c r="AX164" s="20"/>
      <c r="AY164" s="19">
        <f t="shared" si="905"/>
        <v>0</v>
      </c>
      <c r="AZ164" s="20"/>
      <c r="BA164" s="19">
        <f t="shared" si="906"/>
        <v>0</v>
      </c>
      <c r="BB164" s="20"/>
      <c r="BC164" s="19">
        <f t="shared" si="907"/>
        <v>0</v>
      </c>
      <c r="BD164" s="20"/>
      <c r="BE164" s="19">
        <f t="shared" si="908"/>
        <v>0</v>
      </c>
      <c r="BF164" s="20"/>
      <c r="BG164" s="19">
        <f t="shared" si="909"/>
        <v>0</v>
      </c>
      <c r="BH164" s="20"/>
      <c r="BI164" s="19">
        <f t="shared" si="910"/>
        <v>0</v>
      </c>
      <c r="BJ164" s="20"/>
      <c r="BK164" s="19">
        <f t="shared" si="911"/>
        <v>0</v>
      </c>
      <c r="BL164" s="20"/>
      <c r="BM164" s="19">
        <f t="shared" si="912"/>
        <v>0</v>
      </c>
      <c r="BN164" s="20"/>
      <c r="BO164" s="19">
        <f t="shared" si="913"/>
        <v>0</v>
      </c>
      <c r="BP164" s="20"/>
      <c r="BQ164" s="19">
        <f t="shared" si="914"/>
        <v>0</v>
      </c>
      <c r="BR164" s="20"/>
      <c r="BS164" s="19">
        <f t="shared" si="915"/>
        <v>0</v>
      </c>
      <c r="BT164" s="20"/>
      <c r="BU164" s="19">
        <f t="shared" si="916"/>
        <v>0</v>
      </c>
      <c r="BV164" s="20"/>
      <c r="BW164" s="19">
        <f t="shared" si="917"/>
        <v>0</v>
      </c>
      <c r="BX164" s="20"/>
      <c r="BY164" s="22">
        <f t="shared" si="918"/>
        <v>0</v>
      </c>
      <c r="BZ164" s="20"/>
      <c r="CA164" s="19">
        <f t="shared" si="919"/>
        <v>0</v>
      </c>
      <c r="CB164" s="20"/>
      <c r="CC164" s="19">
        <f t="shared" si="920"/>
        <v>0</v>
      </c>
      <c r="CD164" s="20"/>
      <c r="CE164" s="21">
        <f t="shared" si="921"/>
        <v>0</v>
      </c>
      <c r="CF164" s="20"/>
      <c r="CG164" s="20">
        <f t="shared" si="922"/>
        <v>0</v>
      </c>
      <c r="CH164" s="20"/>
      <c r="CI164" s="19">
        <f t="shared" si="923"/>
        <v>0</v>
      </c>
      <c r="CJ164" s="20"/>
      <c r="CK164" s="19">
        <f t="shared" si="924"/>
        <v>0</v>
      </c>
      <c r="CL164" s="20"/>
      <c r="CM164" s="19">
        <f t="shared" si="925"/>
        <v>0</v>
      </c>
      <c r="CN164" s="20"/>
      <c r="CO164" s="19">
        <f t="shared" si="926"/>
        <v>0</v>
      </c>
      <c r="CP164" s="20"/>
      <c r="CQ164" s="19">
        <f t="shared" si="927"/>
        <v>0</v>
      </c>
      <c r="CR164" s="20"/>
      <c r="CS164" s="19">
        <f t="shared" si="928"/>
        <v>0</v>
      </c>
      <c r="CT164" s="20"/>
      <c r="CU164" s="19">
        <f t="shared" si="929"/>
        <v>0</v>
      </c>
      <c r="CV164" s="24"/>
      <c r="CW164" s="19">
        <f t="shared" si="930"/>
        <v>0</v>
      </c>
      <c r="CX164" s="20"/>
      <c r="CY164" s="19">
        <f t="shared" si="931"/>
        <v>0</v>
      </c>
      <c r="CZ164" s="20"/>
      <c r="DA164" s="19">
        <f t="shared" si="932"/>
        <v>0</v>
      </c>
      <c r="DB164" s="20"/>
      <c r="DC164" s="19">
        <f t="shared" si="933"/>
        <v>0</v>
      </c>
      <c r="DD164" s="20"/>
      <c r="DE164" s="19">
        <f t="shared" si="934"/>
        <v>0</v>
      </c>
      <c r="DF164" s="20"/>
      <c r="DG164" s="19">
        <f t="shared" si="935"/>
        <v>0</v>
      </c>
      <c r="DH164" s="20"/>
      <c r="DI164" s="19">
        <f t="shared" si="936"/>
        <v>0</v>
      </c>
      <c r="DJ164" s="20"/>
      <c r="DK164" s="19">
        <f t="shared" si="937"/>
        <v>0</v>
      </c>
      <c r="DL164" s="19">
        <f t="shared" si="938"/>
        <v>527</v>
      </c>
      <c r="DM164" s="19">
        <f t="shared" si="938"/>
        <v>44598133.824000001</v>
      </c>
    </row>
    <row r="165" spans="1:117" ht="48.75" customHeight="1" x14ac:dyDescent="0.25">
      <c r="A165" s="123"/>
      <c r="B165" s="81">
        <v>131</v>
      </c>
      <c r="C165" s="13" t="s">
        <v>284</v>
      </c>
      <c r="D165" s="14">
        <v>22900</v>
      </c>
      <c r="E165" s="23">
        <v>3.12</v>
      </c>
      <c r="F165" s="23"/>
      <c r="G165" s="16">
        <v>1</v>
      </c>
      <c r="H165" s="14">
        <v>1.4</v>
      </c>
      <c r="I165" s="14">
        <v>1.68</v>
      </c>
      <c r="J165" s="14">
        <v>2.23</v>
      </c>
      <c r="K165" s="17">
        <v>2.57</v>
      </c>
      <c r="L165" s="20"/>
      <c r="M165" s="19">
        <f t="shared" si="884"/>
        <v>0</v>
      </c>
      <c r="N165" s="20">
        <v>0</v>
      </c>
      <c r="O165" s="20">
        <f t="shared" si="887"/>
        <v>0</v>
      </c>
      <c r="P165" s="20"/>
      <c r="Q165" s="19">
        <f t="shared" si="888"/>
        <v>0</v>
      </c>
      <c r="R165" s="20"/>
      <c r="S165" s="19">
        <f t="shared" si="889"/>
        <v>0</v>
      </c>
      <c r="T165" s="20">
        <v>12</v>
      </c>
      <c r="U165" s="19">
        <f t="shared" si="890"/>
        <v>1320359.04</v>
      </c>
      <c r="V165" s="20">
        <v>0</v>
      </c>
      <c r="W165" s="19">
        <f t="shared" si="891"/>
        <v>0</v>
      </c>
      <c r="X165" s="20"/>
      <c r="Y165" s="19">
        <f t="shared" si="892"/>
        <v>0</v>
      </c>
      <c r="Z165" s="20">
        <v>0</v>
      </c>
      <c r="AA165" s="19">
        <f t="shared" si="893"/>
        <v>0</v>
      </c>
      <c r="AB165" s="20"/>
      <c r="AC165" s="19">
        <f t="shared" si="894"/>
        <v>0</v>
      </c>
      <c r="AD165" s="20">
        <v>0</v>
      </c>
      <c r="AE165" s="19">
        <f t="shared" si="895"/>
        <v>0</v>
      </c>
      <c r="AF165" s="151"/>
      <c r="AG165" s="19">
        <f t="shared" si="896"/>
        <v>0</v>
      </c>
      <c r="AH165" s="20"/>
      <c r="AI165" s="19">
        <f t="shared" si="897"/>
        <v>0</v>
      </c>
      <c r="AJ165" s="24">
        <v>4</v>
      </c>
      <c r="AK165" s="19">
        <f t="shared" si="898"/>
        <v>528143.61600000004</v>
      </c>
      <c r="AL165" s="20"/>
      <c r="AM165" s="19">
        <f t="shared" si="899"/>
        <v>0</v>
      </c>
      <c r="AN165" s="20"/>
      <c r="AO165" s="19">
        <f t="shared" si="900"/>
        <v>0</v>
      </c>
      <c r="AP165" s="20"/>
      <c r="AQ165" s="20">
        <f t="shared" si="901"/>
        <v>0</v>
      </c>
      <c r="AR165" s="20"/>
      <c r="AS165" s="20">
        <f t="shared" si="902"/>
        <v>0</v>
      </c>
      <c r="AT165" s="20">
        <v>0</v>
      </c>
      <c r="AU165" s="19">
        <f t="shared" si="903"/>
        <v>0</v>
      </c>
      <c r="AV165" s="20">
        <v>0</v>
      </c>
      <c r="AW165" s="19">
        <f t="shared" si="904"/>
        <v>0</v>
      </c>
      <c r="AX165" s="20">
        <v>0</v>
      </c>
      <c r="AY165" s="19">
        <f t="shared" si="905"/>
        <v>0</v>
      </c>
      <c r="AZ165" s="20"/>
      <c r="BA165" s="19">
        <f t="shared" si="906"/>
        <v>0</v>
      </c>
      <c r="BB165" s="20"/>
      <c r="BC165" s="19">
        <f t="shared" si="907"/>
        <v>0</v>
      </c>
      <c r="BD165" s="20"/>
      <c r="BE165" s="19">
        <f t="shared" si="908"/>
        <v>0</v>
      </c>
      <c r="BF165" s="20"/>
      <c r="BG165" s="19">
        <f t="shared" si="909"/>
        <v>0</v>
      </c>
      <c r="BH165" s="20">
        <v>0</v>
      </c>
      <c r="BI165" s="19">
        <f t="shared" si="910"/>
        <v>0</v>
      </c>
      <c r="BJ165" s="20">
        <v>0</v>
      </c>
      <c r="BK165" s="19">
        <f t="shared" si="911"/>
        <v>0</v>
      </c>
      <c r="BL165" s="20"/>
      <c r="BM165" s="19">
        <f t="shared" si="912"/>
        <v>0</v>
      </c>
      <c r="BN165" s="20"/>
      <c r="BO165" s="19">
        <f t="shared" si="913"/>
        <v>0</v>
      </c>
      <c r="BP165" s="20"/>
      <c r="BQ165" s="19">
        <f t="shared" si="914"/>
        <v>0</v>
      </c>
      <c r="BR165" s="20"/>
      <c r="BS165" s="19">
        <f t="shared" si="915"/>
        <v>0</v>
      </c>
      <c r="BT165" s="20"/>
      <c r="BU165" s="19">
        <f t="shared" si="916"/>
        <v>0</v>
      </c>
      <c r="BV165" s="20"/>
      <c r="BW165" s="19">
        <f t="shared" si="917"/>
        <v>0</v>
      </c>
      <c r="BX165" s="20"/>
      <c r="BY165" s="22">
        <f t="shared" si="918"/>
        <v>0</v>
      </c>
      <c r="BZ165" s="20">
        <v>0</v>
      </c>
      <c r="CA165" s="19">
        <f t="shared" si="919"/>
        <v>0</v>
      </c>
      <c r="CB165" s="20">
        <v>0</v>
      </c>
      <c r="CC165" s="19">
        <f t="shared" si="920"/>
        <v>0</v>
      </c>
      <c r="CD165" s="20"/>
      <c r="CE165" s="21">
        <f t="shared" si="921"/>
        <v>0</v>
      </c>
      <c r="CF165" s="20"/>
      <c r="CG165" s="20">
        <f t="shared" si="922"/>
        <v>0</v>
      </c>
      <c r="CH165" s="20"/>
      <c r="CI165" s="19">
        <f t="shared" si="923"/>
        <v>0</v>
      </c>
      <c r="CJ165" s="20">
        <v>0</v>
      </c>
      <c r="CK165" s="19">
        <f t="shared" si="924"/>
        <v>0</v>
      </c>
      <c r="CL165" s="20"/>
      <c r="CM165" s="19">
        <f t="shared" si="925"/>
        <v>0</v>
      </c>
      <c r="CN165" s="20"/>
      <c r="CO165" s="19">
        <f t="shared" si="926"/>
        <v>0</v>
      </c>
      <c r="CP165" s="20"/>
      <c r="CQ165" s="19">
        <f t="shared" si="927"/>
        <v>0</v>
      </c>
      <c r="CR165" s="20"/>
      <c r="CS165" s="19">
        <f t="shared" si="928"/>
        <v>0</v>
      </c>
      <c r="CT165" s="20">
        <v>0</v>
      </c>
      <c r="CU165" s="19">
        <f t="shared" si="929"/>
        <v>0</v>
      </c>
      <c r="CV165" s="24">
        <v>0</v>
      </c>
      <c r="CW165" s="19">
        <f t="shared" si="930"/>
        <v>0</v>
      </c>
      <c r="CX165" s="20"/>
      <c r="CY165" s="19">
        <f t="shared" si="931"/>
        <v>0</v>
      </c>
      <c r="CZ165" s="20">
        <v>0</v>
      </c>
      <c r="DA165" s="19">
        <f t="shared" si="932"/>
        <v>0</v>
      </c>
      <c r="DB165" s="20">
        <v>0</v>
      </c>
      <c r="DC165" s="19">
        <f t="shared" si="933"/>
        <v>0</v>
      </c>
      <c r="DD165" s="20"/>
      <c r="DE165" s="19">
        <f t="shared" si="934"/>
        <v>0</v>
      </c>
      <c r="DF165" s="20"/>
      <c r="DG165" s="19">
        <f t="shared" si="935"/>
        <v>0</v>
      </c>
      <c r="DH165" s="20"/>
      <c r="DI165" s="19">
        <f t="shared" si="936"/>
        <v>0</v>
      </c>
      <c r="DJ165" s="20"/>
      <c r="DK165" s="19">
        <f t="shared" si="937"/>
        <v>0</v>
      </c>
      <c r="DL165" s="19">
        <f t="shared" si="938"/>
        <v>16</v>
      </c>
      <c r="DM165" s="19">
        <f t="shared" si="938"/>
        <v>1848502.656</v>
      </c>
    </row>
    <row r="166" spans="1:117" ht="45" customHeight="1" x14ac:dyDescent="0.25">
      <c r="A166" s="123"/>
      <c r="B166" s="81">
        <v>132</v>
      </c>
      <c r="C166" s="13" t="s">
        <v>285</v>
      </c>
      <c r="D166" s="14">
        <v>22900</v>
      </c>
      <c r="E166" s="23">
        <v>1.96</v>
      </c>
      <c r="F166" s="23"/>
      <c r="G166" s="16">
        <v>1</v>
      </c>
      <c r="H166" s="14">
        <v>1.4</v>
      </c>
      <c r="I166" s="14">
        <v>1.68</v>
      </c>
      <c r="J166" s="14">
        <v>2.23</v>
      </c>
      <c r="K166" s="17">
        <v>2.57</v>
      </c>
      <c r="L166" s="20"/>
      <c r="M166" s="19">
        <f t="shared" si="884"/>
        <v>0</v>
      </c>
      <c r="N166" s="20">
        <v>5</v>
      </c>
      <c r="O166" s="20">
        <f t="shared" si="887"/>
        <v>345606.80000000005</v>
      </c>
      <c r="P166" s="20"/>
      <c r="Q166" s="19">
        <f t="shared" si="888"/>
        <v>0</v>
      </c>
      <c r="R166" s="20"/>
      <c r="S166" s="19">
        <f t="shared" si="889"/>
        <v>0</v>
      </c>
      <c r="T166" s="20"/>
      <c r="U166" s="19">
        <f t="shared" si="890"/>
        <v>0</v>
      </c>
      <c r="V166" s="28"/>
      <c r="W166" s="19">
        <f t="shared" si="891"/>
        <v>0</v>
      </c>
      <c r="X166" s="20"/>
      <c r="Y166" s="19">
        <f t="shared" si="892"/>
        <v>0</v>
      </c>
      <c r="Z166" s="28"/>
      <c r="AA166" s="19">
        <f t="shared" si="893"/>
        <v>0</v>
      </c>
      <c r="AB166" s="20"/>
      <c r="AC166" s="19">
        <f t="shared" si="894"/>
        <v>0</v>
      </c>
      <c r="AD166" s="28"/>
      <c r="AE166" s="19">
        <f t="shared" si="895"/>
        <v>0</v>
      </c>
      <c r="AF166" s="151"/>
      <c r="AG166" s="19">
        <f t="shared" si="896"/>
        <v>0</v>
      </c>
      <c r="AH166" s="20">
        <v>1</v>
      </c>
      <c r="AI166" s="19">
        <f t="shared" si="897"/>
        <v>69121.36</v>
      </c>
      <c r="AJ166" s="24">
        <v>1</v>
      </c>
      <c r="AK166" s="19">
        <f t="shared" si="898"/>
        <v>82945.631999999998</v>
      </c>
      <c r="AL166" s="28"/>
      <c r="AM166" s="19">
        <f t="shared" si="899"/>
        <v>0</v>
      </c>
      <c r="AN166" s="28"/>
      <c r="AO166" s="19">
        <f t="shared" si="900"/>
        <v>0</v>
      </c>
      <c r="AP166" s="28"/>
      <c r="AQ166" s="20">
        <f t="shared" si="901"/>
        <v>0</v>
      </c>
      <c r="AR166" s="20">
        <v>2</v>
      </c>
      <c r="AS166" s="20">
        <f t="shared" si="902"/>
        <v>144526.47999999998</v>
      </c>
      <c r="AT166" s="28"/>
      <c r="AU166" s="19">
        <f t="shared" si="903"/>
        <v>0</v>
      </c>
      <c r="AV166" s="28"/>
      <c r="AW166" s="19">
        <f t="shared" si="904"/>
        <v>0</v>
      </c>
      <c r="AX166" s="28"/>
      <c r="AY166" s="19">
        <f t="shared" si="905"/>
        <v>0</v>
      </c>
      <c r="AZ166" s="28"/>
      <c r="BA166" s="19">
        <f t="shared" si="906"/>
        <v>0</v>
      </c>
      <c r="BB166" s="28"/>
      <c r="BC166" s="19">
        <f t="shared" si="907"/>
        <v>0</v>
      </c>
      <c r="BD166" s="20"/>
      <c r="BE166" s="19">
        <f t="shared" si="908"/>
        <v>0</v>
      </c>
      <c r="BF166" s="20">
        <v>4</v>
      </c>
      <c r="BG166" s="19">
        <f t="shared" si="909"/>
        <v>301620.47999999998</v>
      </c>
      <c r="BH166" s="28"/>
      <c r="BI166" s="19">
        <f t="shared" si="910"/>
        <v>0</v>
      </c>
      <c r="BJ166" s="28"/>
      <c r="BK166" s="19">
        <f t="shared" si="911"/>
        <v>0</v>
      </c>
      <c r="BL166" s="28">
        <v>4</v>
      </c>
      <c r="BM166" s="19">
        <f t="shared" si="912"/>
        <v>331782.52799999999</v>
      </c>
      <c r="BN166" s="28"/>
      <c r="BO166" s="19">
        <f t="shared" si="913"/>
        <v>0</v>
      </c>
      <c r="BP166" s="28"/>
      <c r="BQ166" s="19">
        <f t="shared" si="914"/>
        <v>0</v>
      </c>
      <c r="BR166" s="28"/>
      <c r="BS166" s="19">
        <f t="shared" si="915"/>
        <v>0</v>
      </c>
      <c r="BT166" s="28"/>
      <c r="BU166" s="19">
        <f t="shared" si="916"/>
        <v>0</v>
      </c>
      <c r="BV166" s="20"/>
      <c r="BW166" s="19">
        <f t="shared" si="917"/>
        <v>0</v>
      </c>
      <c r="BX166" s="28"/>
      <c r="BY166" s="22">
        <f t="shared" si="918"/>
        <v>0</v>
      </c>
      <c r="BZ166" s="28"/>
      <c r="CA166" s="19">
        <f t="shared" si="919"/>
        <v>0</v>
      </c>
      <c r="CB166" s="28"/>
      <c r="CC166" s="19">
        <f t="shared" si="920"/>
        <v>0</v>
      </c>
      <c r="CD166" s="28"/>
      <c r="CE166" s="21">
        <f t="shared" si="921"/>
        <v>0</v>
      </c>
      <c r="CF166" s="20"/>
      <c r="CG166" s="20">
        <f t="shared" si="922"/>
        <v>0</v>
      </c>
      <c r="CH166" s="20"/>
      <c r="CI166" s="19">
        <f t="shared" si="923"/>
        <v>0</v>
      </c>
      <c r="CJ166" s="28"/>
      <c r="CK166" s="19">
        <f t="shared" si="924"/>
        <v>0</v>
      </c>
      <c r="CL166" s="28"/>
      <c r="CM166" s="19">
        <f t="shared" si="925"/>
        <v>0</v>
      </c>
      <c r="CN166" s="28"/>
      <c r="CO166" s="19">
        <f t="shared" si="926"/>
        <v>0</v>
      </c>
      <c r="CP166" s="28"/>
      <c r="CQ166" s="19">
        <f t="shared" si="927"/>
        <v>0</v>
      </c>
      <c r="CR166" s="28">
        <v>5</v>
      </c>
      <c r="CS166" s="19">
        <f t="shared" si="928"/>
        <v>355032.43999999994</v>
      </c>
      <c r="CT166" s="28"/>
      <c r="CU166" s="19">
        <f t="shared" si="929"/>
        <v>0</v>
      </c>
      <c r="CV166" s="24"/>
      <c r="CW166" s="19">
        <f t="shared" si="930"/>
        <v>0</v>
      </c>
      <c r="CX166" s="20"/>
      <c r="CY166" s="19">
        <f t="shared" si="931"/>
        <v>0</v>
      </c>
      <c r="CZ166" s="28"/>
      <c r="DA166" s="19">
        <f t="shared" si="932"/>
        <v>0</v>
      </c>
      <c r="DB166" s="28"/>
      <c r="DC166" s="19">
        <f t="shared" si="933"/>
        <v>0</v>
      </c>
      <c r="DD166" s="28"/>
      <c r="DE166" s="19">
        <f t="shared" si="934"/>
        <v>0</v>
      </c>
      <c r="DF166" s="28"/>
      <c r="DG166" s="19">
        <f t="shared" si="935"/>
        <v>0</v>
      </c>
      <c r="DH166" s="28"/>
      <c r="DI166" s="19">
        <f t="shared" si="936"/>
        <v>0</v>
      </c>
      <c r="DJ166" s="28"/>
      <c r="DK166" s="19">
        <f t="shared" si="937"/>
        <v>0</v>
      </c>
      <c r="DL166" s="19">
        <f t="shared" si="938"/>
        <v>22</v>
      </c>
      <c r="DM166" s="19">
        <f t="shared" si="938"/>
        <v>1630635.72</v>
      </c>
    </row>
    <row r="167" spans="1:117" ht="45" customHeight="1" x14ac:dyDescent="0.25">
      <c r="A167" s="123"/>
      <c r="B167" s="81">
        <v>133</v>
      </c>
      <c r="C167" s="13" t="s">
        <v>286</v>
      </c>
      <c r="D167" s="14">
        <v>22900</v>
      </c>
      <c r="E167" s="23">
        <v>2.17</v>
      </c>
      <c r="F167" s="23"/>
      <c r="G167" s="16">
        <v>1</v>
      </c>
      <c r="H167" s="14">
        <v>1.4</v>
      </c>
      <c r="I167" s="14">
        <v>1.68</v>
      </c>
      <c r="J167" s="14">
        <v>2.23</v>
      </c>
      <c r="K167" s="17">
        <v>2.57</v>
      </c>
      <c r="L167" s="20">
        <v>3</v>
      </c>
      <c r="M167" s="19">
        <f t="shared" si="884"/>
        <v>229581.66</v>
      </c>
      <c r="N167" s="20">
        <v>1</v>
      </c>
      <c r="O167" s="20">
        <f t="shared" si="887"/>
        <v>76527.22</v>
      </c>
      <c r="P167" s="20"/>
      <c r="Q167" s="19">
        <f t="shared" si="888"/>
        <v>0</v>
      </c>
      <c r="R167" s="20"/>
      <c r="S167" s="19">
        <f t="shared" si="889"/>
        <v>0</v>
      </c>
      <c r="T167" s="20"/>
      <c r="U167" s="19">
        <f t="shared" si="890"/>
        <v>0</v>
      </c>
      <c r="V167" s="28"/>
      <c r="W167" s="19">
        <f t="shared" si="891"/>
        <v>0</v>
      </c>
      <c r="X167" s="20"/>
      <c r="Y167" s="19">
        <f t="shared" si="892"/>
        <v>0</v>
      </c>
      <c r="Z167" s="28"/>
      <c r="AA167" s="19">
        <f t="shared" si="893"/>
        <v>0</v>
      </c>
      <c r="AB167" s="20"/>
      <c r="AC167" s="19">
        <f t="shared" si="894"/>
        <v>0</v>
      </c>
      <c r="AD167" s="28"/>
      <c r="AE167" s="19">
        <f t="shared" si="895"/>
        <v>0</v>
      </c>
      <c r="AF167" s="151"/>
      <c r="AG167" s="19">
        <f t="shared" si="896"/>
        <v>0</v>
      </c>
      <c r="AH167" s="20">
        <v>5</v>
      </c>
      <c r="AI167" s="19">
        <f t="shared" si="897"/>
        <v>382636.10000000003</v>
      </c>
      <c r="AJ167" s="24">
        <v>2</v>
      </c>
      <c r="AK167" s="19">
        <f t="shared" si="898"/>
        <v>183665.32800000001</v>
      </c>
      <c r="AL167" s="28"/>
      <c r="AM167" s="19">
        <f t="shared" si="899"/>
        <v>0</v>
      </c>
      <c r="AN167" s="28"/>
      <c r="AO167" s="19">
        <f t="shared" si="900"/>
        <v>0</v>
      </c>
      <c r="AP167" s="28"/>
      <c r="AQ167" s="20">
        <f t="shared" si="901"/>
        <v>0</v>
      </c>
      <c r="AR167" s="20">
        <v>20</v>
      </c>
      <c r="AS167" s="20">
        <f t="shared" si="902"/>
        <v>1600114.5999999999</v>
      </c>
      <c r="AT167" s="28"/>
      <c r="AU167" s="19">
        <f t="shared" si="903"/>
        <v>0</v>
      </c>
      <c r="AV167" s="28"/>
      <c r="AW167" s="19">
        <f t="shared" si="904"/>
        <v>0</v>
      </c>
      <c r="AX167" s="28"/>
      <c r="AY167" s="19">
        <f t="shared" si="905"/>
        <v>0</v>
      </c>
      <c r="AZ167" s="28"/>
      <c r="BA167" s="19">
        <f t="shared" si="906"/>
        <v>0</v>
      </c>
      <c r="BB167" s="28"/>
      <c r="BC167" s="19">
        <f t="shared" si="907"/>
        <v>0</v>
      </c>
      <c r="BD167" s="20">
        <v>1</v>
      </c>
      <c r="BE167" s="19">
        <f t="shared" si="908"/>
        <v>83484.239999999991</v>
      </c>
      <c r="BF167" s="20">
        <v>3</v>
      </c>
      <c r="BG167" s="19">
        <f t="shared" si="909"/>
        <v>250452.72</v>
      </c>
      <c r="BH167" s="28"/>
      <c r="BI167" s="19">
        <f t="shared" si="910"/>
        <v>0</v>
      </c>
      <c r="BJ167" s="28"/>
      <c r="BK167" s="19">
        <f t="shared" si="911"/>
        <v>0</v>
      </c>
      <c r="BL167" s="28"/>
      <c r="BM167" s="19">
        <f t="shared" si="912"/>
        <v>0</v>
      </c>
      <c r="BN167" s="28"/>
      <c r="BO167" s="19">
        <f t="shared" si="913"/>
        <v>0</v>
      </c>
      <c r="BP167" s="28"/>
      <c r="BQ167" s="19">
        <f t="shared" si="914"/>
        <v>0</v>
      </c>
      <c r="BR167" s="28"/>
      <c r="BS167" s="19">
        <f t="shared" si="915"/>
        <v>0</v>
      </c>
      <c r="BT167" s="28"/>
      <c r="BU167" s="19">
        <f t="shared" si="916"/>
        <v>0</v>
      </c>
      <c r="BV167" s="20">
        <v>4</v>
      </c>
      <c r="BW167" s="19">
        <f t="shared" si="917"/>
        <v>333936.95999999996</v>
      </c>
      <c r="BX167" s="28"/>
      <c r="BY167" s="22">
        <f t="shared" si="918"/>
        <v>0</v>
      </c>
      <c r="BZ167" s="28"/>
      <c r="CA167" s="19">
        <f t="shared" si="919"/>
        <v>0</v>
      </c>
      <c r="CB167" s="28"/>
      <c r="CC167" s="19">
        <f t="shared" si="920"/>
        <v>0</v>
      </c>
      <c r="CD167" s="28"/>
      <c r="CE167" s="21">
        <f t="shared" si="921"/>
        <v>0</v>
      </c>
      <c r="CF167" s="20"/>
      <c r="CG167" s="20">
        <f t="shared" si="922"/>
        <v>0</v>
      </c>
      <c r="CH167" s="20"/>
      <c r="CI167" s="19">
        <f t="shared" si="923"/>
        <v>0</v>
      </c>
      <c r="CJ167" s="28"/>
      <c r="CK167" s="19">
        <f t="shared" si="924"/>
        <v>0</v>
      </c>
      <c r="CL167" s="28"/>
      <c r="CM167" s="19">
        <f t="shared" si="925"/>
        <v>0</v>
      </c>
      <c r="CN167" s="28"/>
      <c r="CO167" s="19">
        <f t="shared" si="926"/>
        <v>0</v>
      </c>
      <c r="CP167" s="28"/>
      <c r="CQ167" s="19">
        <f t="shared" si="927"/>
        <v>0</v>
      </c>
      <c r="CR167" s="28"/>
      <c r="CS167" s="19">
        <f t="shared" si="928"/>
        <v>0</v>
      </c>
      <c r="CT167" s="28"/>
      <c r="CU167" s="19">
        <f t="shared" si="929"/>
        <v>0</v>
      </c>
      <c r="CV167" s="24">
        <v>0</v>
      </c>
      <c r="CW167" s="19">
        <f t="shared" si="930"/>
        <v>0</v>
      </c>
      <c r="CX167" s="20"/>
      <c r="CY167" s="19">
        <f t="shared" si="931"/>
        <v>0</v>
      </c>
      <c r="CZ167" s="28"/>
      <c r="DA167" s="19">
        <f t="shared" si="932"/>
        <v>0</v>
      </c>
      <c r="DB167" s="28"/>
      <c r="DC167" s="19">
        <f t="shared" si="933"/>
        <v>0</v>
      </c>
      <c r="DD167" s="28"/>
      <c r="DE167" s="19">
        <f t="shared" si="934"/>
        <v>0</v>
      </c>
      <c r="DF167" s="28"/>
      <c r="DG167" s="19">
        <f t="shared" si="935"/>
        <v>0</v>
      </c>
      <c r="DH167" s="28"/>
      <c r="DI167" s="19">
        <f t="shared" si="936"/>
        <v>0</v>
      </c>
      <c r="DJ167" s="28"/>
      <c r="DK167" s="19">
        <f t="shared" si="937"/>
        <v>0</v>
      </c>
      <c r="DL167" s="19">
        <f t="shared" si="938"/>
        <v>39</v>
      </c>
      <c r="DM167" s="19">
        <f t="shared" si="938"/>
        <v>3140398.8280000002</v>
      </c>
    </row>
    <row r="168" spans="1:117" ht="45" customHeight="1" x14ac:dyDescent="0.25">
      <c r="A168" s="123"/>
      <c r="B168" s="81">
        <v>134</v>
      </c>
      <c r="C168" s="13" t="s">
        <v>287</v>
      </c>
      <c r="D168" s="14">
        <v>22900</v>
      </c>
      <c r="E168" s="23">
        <v>2.02</v>
      </c>
      <c r="F168" s="23"/>
      <c r="G168" s="16">
        <v>1</v>
      </c>
      <c r="H168" s="14">
        <v>1.4</v>
      </c>
      <c r="I168" s="14">
        <v>1.68</v>
      </c>
      <c r="J168" s="14">
        <v>2.23</v>
      </c>
      <c r="K168" s="17">
        <v>2.57</v>
      </c>
      <c r="L168" s="20"/>
      <c r="M168" s="19">
        <f t="shared" si="884"/>
        <v>0</v>
      </c>
      <c r="N168" s="20">
        <v>0</v>
      </c>
      <c r="O168" s="20">
        <f t="shared" si="887"/>
        <v>0</v>
      </c>
      <c r="P168" s="20"/>
      <c r="Q168" s="19">
        <f t="shared" si="888"/>
        <v>0</v>
      </c>
      <c r="R168" s="20"/>
      <c r="S168" s="19">
        <f t="shared" si="889"/>
        <v>0</v>
      </c>
      <c r="T168" s="20"/>
      <c r="U168" s="19">
        <f t="shared" si="890"/>
        <v>0</v>
      </c>
      <c r="V168" s="20"/>
      <c r="W168" s="19">
        <f t="shared" si="891"/>
        <v>0</v>
      </c>
      <c r="X168" s="20"/>
      <c r="Y168" s="19">
        <f t="shared" si="892"/>
        <v>0</v>
      </c>
      <c r="Z168" s="20"/>
      <c r="AA168" s="19">
        <f t="shared" si="893"/>
        <v>0</v>
      </c>
      <c r="AB168" s="20"/>
      <c r="AC168" s="19">
        <f t="shared" si="894"/>
        <v>0</v>
      </c>
      <c r="AD168" s="20"/>
      <c r="AE168" s="19">
        <f t="shared" si="895"/>
        <v>0</v>
      </c>
      <c r="AF168" s="151"/>
      <c r="AG168" s="19">
        <f t="shared" si="896"/>
        <v>0</v>
      </c>
      <c r="AH168" s="20"/>
      <c r="AI168" s="19">
        <f t="shared" si="897"/>
        <v>0</v>
      </c>
      <c r="AJ168" s="24"/>
      <c r="AK168" s="19">
        <f t="shared" si="898"/>
        <v>0</v>
      </c>
      <c r="AL168" s="20"/>
      <c r="AM168" s="19">
        <f t="shared" si="899"/>
        <v>0</v>
      </c>
      <c r="AN168" s="20"/>
      <c r="AO168" s="19">
        <f t="shared" si="900"/>
        <v>0</v>
      </c>
      <c r="AP168" s="20"/>
      <c r="AQ168" s="20">
        <f t="shared" si="901"/>
        <v>0</v>
      </c>
      <c r="AR168" s="20"/>
      <c r="AS168" s="20">
        <f t="shared" si="902"/>
        <v>0</v>
      </c>
      <c r="AT168" s="20"/>
      <c r="AU168" s="19">
        <f t="shared" si="903"/>
        <v>0</v>
      </c>
      <c r="AV168" s="20"/>
      <c r="AW168" s="19">
        <f t="shared" si="904"/>
        <v>0</v>
      </c>
      <c r="AX168" s="20"/>
      <c r="AY168" s="19">
        <f t="shared" si="905"/>
        <v>0</v>
      </c>
      <c r="AZ168" s="20"/>
      <c r="BA168" s="19">
        <f t="shared" si="906"/>
        <v>0</v>
      </c>
      <c r="BB168" s="20"/>
      <c r="BC168" s="19">
        <f t="shared" si="907"/>
        <v>0</v>
      </c>
      <c r="BD168" s="20"/>
      <c r="BE168" s="19">
        <f t="shared" si="908"/>
        <v>0</v>
      </c>
      <c r="BF168" s="20"/>
      <c r="BG168" s="19">
        <f t="shared" si="909"/>
        <v>0</v>
      </c>
      <c r="BH168" s="20"/>
      <c r="BI168" s="19">
        <f t="shared" si="910"/>
        <v>0</v>
      </c>
      <c r="BJ168" s="20"/>
      <c r="BK168" s="19">
        <f t="shared" si="911"/>
        <v>0</v>
      </c>
      <c r="BL168" s="20"/>
      <c r="BM168" s="19">
        <f t="shared" si="912"/>
        <v>0</v>
      </c>
      <c r="BN168" s="20"/>
      <c r="BO168" s="19">
        <f t="shared" si="913"/>
        <v>0</v>
      </c>
      <c r="BP168" s="20"/>
      <c r="BQ168" s="19">
        <f t="shared" si="914"/>
        <v>0</v>
      </c>
      <c r="BR168" s="20"/>
      <c r="BS168" s="19">
        <f t="shared" si="915"/>
        <v>0</v>
      </c>
      <c r="BT168" s="20"/>
      <c r="BU168" s="19">
        <f t="shared" si="916"/>
        <v>0</v>
      </c>
      <c r="BV168" s="20"/>
      <c r="BW168" s="19">
        <f t="shared" si="917"/>
        <v>0</v>
      </c>
      <c r="BX168" s="20"/>
      <c r="BY168" s="22">
        <f t="shared" si="918"/>
        <v>0</v>
      </c>
      <c r="BZ168" s="20"/>
      <c r="CA168" s="19">
        <f t="shared" si="919"/>
        <v>0</v>
      </c>
      <c r="CB168" s="20"/>
      <c r="CC168" s="19">
        <f t="shared" si="920"/>
        <v>0</v>
      </c>
      <c r="CD168" s="20"/>
      <c r="CE168" s="21">
        <f t="shared" si="921"/>
        <v>0</v>
      </c>
      <c r="CF168" s="20"/>
      <c r="CG168" s="20">
        <f t="shared" si="922"/>
        <v>0</v>
      </c>
      <c r="CH168" s="20"/>
      <c r="CI168" s="19">
        <f t="shared" si="923"/>
        <v>0</v>
      </c>
      <c r="CJ168" s="20"/>
      <c r="CK168" s="19">
        <f t="shared" si="924"/>
        <v>0</v>
      </c>
      <c r="CL168" s="20"/>
      <c r="CM168" s="19">
        <f t="shared" si="925"/>
        <v>0</v>
      </c>
      <c r="CN168" s="20"/>
      <c r="CO168" s="19">
        <f t="shared" si="926"/>
        <v>0</v>
      </c>
      <c r="CP168" s="20"/>
      <c r="CQ168" s="19">
        <f t="shared" si="927"/>
        <v>0</v>
      </c>
      <c r="CR168" s="20"/>
      <c r="CS168" s="19">
        <f t="shared" si="928"/>
        <v>0</v>
      </c>
      <c r="CT168" s="20"/>
      <c r="CU168" s="19">
        <f t="shared" si="929"/>
        <v>0</v>
      </c>
      <c r="CV168" s="24"/>
      <c r="CW168" s="19">
        <f t="shared" si="930"/>
        <v>0</v>
      </c>
      <c r="CX168" s="20"/>
      <c r="CY168" s="19">
        <f t="shared" si="931"/>
        <v>0</v>
      </c>
      <c r="CZ168" s="20"/>
      <c r="DA168" s="19">
        <f t="shared" si="932"/>
        <v>0</v>
      </c>
      <c r="DB168" s="20"/>
      <c r="DC168" s="19">
        <f t="shared" si="933"/>
        <v>0</v>
      </c>
      <c r="DD168" s="20"/>
      <c r="DE168" s="19">
        <f t="shared" si="934"/>
        <v>0</v>
      </c>
      <c r="DF168" s="20"/>
      <c r="DG168" s="19">
        <f t="shared" si="935"/>
        <v>0</v>
      </c>
      <c r="DH168" s="20"/>
      <c r="DI168" s="19">
        <f t="shared" si="936"/>
        <v>0</v>
      </c>
      <c r="DJ168" s="20"/>
      <c r="DK168" s="19">
        <f t="shared" si="937"/>
        <v>0</v>
      </c>
      <c r="DL168" s="19">
        <f t="shared" si="938"/>
        <v>0</v>
      </c>
      <c r="DM168" s="19">
        <f t="shared" si="938"/>
        <v>0</v>
      </c>
    </row>
    <row r="169" spans="1:117" ht="45" customHeight="1" x14ac:dyDescent="0.25">
      <c r="A169" s="123"/>
      <c r="B169" s="81">
        <v>135</v>
      </c>
      <c r="C169" s="13" t="s">
        <v>288</v>
      </c>
      <c r="D169" s="14">
        <v>22900</v>
      </c>
      <c r="E169" s="23">
        <v>2.57</v>
      </c>
      <c r="F169" s="23"/>
      <c r="G169" s="16">
        <v>1</v>
      </c>
      <c r="H169" s="14">
        <v>1.4</v>
      </c>
      <c r="I169" s="14">
        <v>1.68</v>
      </c>
      <c r="J169" s="14">
        <v>2.23</v>
      </c>
      <c r="K169" s="17">
        <v>2.57</v>
      </c>
      <c r="L169" s="20">
        <v>4</v>
      </c>
      <c r="M169" s="19">
        <f t="shared" si="884"/>
        <v>362534.48</v>
      </c>
      <c r="N169" s="20">
        <v>3</v>
      </c>
      <c r="O169" s="20">
        <f t="shared" si="887"/>
        <v>271900.86</v>
      </c>
      <c r="P169" s="20"/>
      <c r="Q169" s="19">
        <f t="shared" si="888"/>
        <v>0</v>
      </c>
      <c r="R169" s="20"/>
      <c r="S169" s="19">
        <f t="shared" si="889"/>
        <v>0</v>
      </c>
      <c r="T169" s="20">
        <v>76</v>
      </c>
      <c r="U169" s="19">
        <f t="shared" si="890"/>
        <v>6888155.1200000001</v>
      </c>
      <c r="V169" s="20"/>
      <c r="W169" s="19">
        <f t="shared" si="891"/>
        <v>0</v>
      </c>
      <c r="X169" s="20"/>
      <c r="Y169" s="19">
        <f t="shared" si="892"/>
        <v>0</v>
      </c>
      <c r="Z169" s="20"/>
      <c r="AA169" s="19">
        <f t="shared" si="893"/>
        <v>0</v>
      </c>
      <c r="AB169" s="20">
        <v>3</v>
      </c>
      <c r="AC169" s="19">
        <f t="shared" si="894"/>
        <v>271900.86</v>
      </c>
      <c r="AD169" s="20"/>
      <c r="AE169" s="19">
        <f t="shared" si="895"/>
        <v>0</v>
      </c>
      <c r="AF169" s="151"/>
      <c r="AG169" s="19">
        <f t="shared" si="896"/>
        <v>0</v>
      </c>
      <c r="AH169" s="20">
        <v>4</v>
      </c>
      <c r="AI169" s="19">
        <f t="shared" si="897"/>
        <v>362534.48</v>
      </c>
      <c r="AJ169" s="24">
        <v>31</v>
      </c>
      <c r="AK169" s="19">
        <f t="shared" si="898"/>
        <v>3371570.6639999999</v>
      </c>
      <c r="AL169" s="20"/>
      <c r="AM169" s="19">
        <f t="shared" si="899"/>
        <v>0</v>
      </c>
      <c r="AN169" s="20"/>
      <c r="AO169" s="19">
        <f t="shared" si="900"/>
        <v>0</v>
      </c>
      <c r="AP169" s="20"/>
      <c r="AQ169" s="20">
        <f t="shared" si="901"/>
        <v>0</v>
      </c>
      <c r="AR169" s="20">
        <v>17</v>
      </c>
      <c r="AS169" s="20">
        <f t="shared" si="902"/>
        <v>1610806.6099999994</v>
      </c>
      <c r="AT169" s="20"/>
      <c r="AU169" s="19">
        <f t="shared" si="903"/>
        <v>0</v>
      </c>
      <c r="AV169" s="20"/>
      <c r="AW169" s="19">
        <f t="shared" si="904"/>
        <v>0</v>
      </c>
      <c r="AX169" s="20"/>
      <c r="AY169" s="19">
        <f t="shared" si="905"/>
        <v>0</v>
      </c>
      <c r="AZ169" s="20"/>
      <c r="BA169" s="19">
        <f t="shared" si="906"/>
        <v>0</v>
      </c>
      <c r="BB169" s="20"/>
      <c r="BC169" s="19">
        <f t="shared" si="907"/>
        <v>0</v>
      </c>
      <c r="BD169" s="20"/>
      <c r="BE169" s="19">
        <f t="shared" si="908"/>
        <v>0</v>
      </c>
      <c r="BF169" s="20">
        <v>3</v>
      </c>
      <c r="BG169" s="19">
        <f t="shared" si="909"/>
        <v>296619.12</v>
      </c>
      <c r="BH169" s="20"/>
      <c r="BI169" s="19">
        <f t="shared" si="910"/>
        <v>0</v>
      </c>
      <c r="BJ169" s="20"/>
      <c r="BK169" s="19">
        <f t="shared" si="911"/>
        <v>0</v>
      </c>
      <c r="BL169" s="20"/>
      <c r="BM169" s="19">
        <f t="shared" si="912"/>
        <v>0</v>
      </c>
      <c r="BN169" s="20"/>
      <c r="BO169" s="19">
        <f t="shared" si="913"/>
        <v>0</v>
      </c>
      <c r="BP169" s="20"/>
      <c r="BQ169" s="19">
        <f t="shared" si="914"/>
        <v>0</v>
      </c>
      <c r="BR169" s="20"/>
      <c r="BS169" s="19">
        <f t="shared" si="915"/>
        <v>0</v>
      </c>
      <c r="BT169" s="20"/>
      <c r="BU169" s="19">
        <f t="shared" si="916"/>
        <v>0</v>
      </c>
      <c r="BV169" s="20">
        <v>3</v>
      </c>
      <c r="BW169" s="19">
        <f t="shared" si="917"/>
        <v>296619.12</v>
      </c>
      <c r="BX169" s="20"/>
      <c r="BY169" s="22">
        <f t="shared" si="918"/>
        <v>0</v>
      </c>
      <c r="BZ169" s="20"/>
      <c r="CA169" s="19">
        <f t="shared" si="919"/>
        <v>0</v>
      </c>
      <c r="CB169" s="20"/>
      <c r="CC169" s="19">
        <f t="shared" si="920"/>
        <v>0</v>
      </c>
      <c r="CD169" s="20"/>
      <c r="CE169" s="21">
        <f t="shared" si="921"/>
        <v>0</v>
      </c>
      <c r="CF169" s="20"/>
      <c r="CG169" s="20">
        <f t="shared" si="922"/>
        <v>0</v>
      </c>
      <c r="CH169" s="20"/>
      <c r="CI169" s="19">
        <f t="shared" si="923"/>
        <v>0</v>
      </c>
      <c r="CJ169" s="20"/>
      <c r="CK169" s="19">
        <f t="shared" si="924"/>
        <v>0</v>
      </c>
      <c r="CL169" s="20"/>
      <c r="CM169" s="19">
        <f t="shared" si="925"/>
        <v>0</v>
      </c>
      <c r="CN169" s="20"/>
      <c r="CO169" s="19">
        <f t="shared" si="926"/>
        <v>0</v>
      </c>
      <c r="CP169" s="20"/>
      <c r="CQ169" s="19">
        <f t="shared" si="927"/>
        <v>0</v>
      </c>
      <c r="CR169" s="20"/>
      <c r="CS169" s="19">
        <f t="shared" si="928"/>
        <v>0</v>
      </c>
      <c r="CT169" s="20"/>
      <c r="CU169" s="19">
        <f t="shared" si="929"/>
        <v>0</v>
      </c>
      <c r="CV169" s="24">
        <v>0</v>
      </c>
      <c r="CW169" s="19">
        <f t="shared" si="930"/>
        <v>0</v>
      </c>
      <c r="CX169" s="20"/>
      <c r="CY169" s="19">
        <f t="shared" si="931"/>
        <v>0</v>
      </c>
      <c r="CZ169" s="20"/>
      <c r="DA169" s="19">
        <f t="shared" si="932"/>
        <v>0</v>
      </c>
      <c r="DB169" s="20"/>
      <c r="DC169" s="19">
        <f t="shared" si="933"/>
        <v>0</v>
      </c>
      <c r="DD169" s="20"/>
      <c r="DE169" s="19">
        <f t="shared" si="934"/>
        <v>0</v>
      </c>
      <c r="DF169" s="20"/>
      <c r="DG169" s="19">
        <f t="shared" si="935"/>
        <v>0</v>
      </c>
      <c r="DH169" s="20"/>
      <c r="DI169" s="19">
        <f t="shared" si="936"/>
        <v>0</v>
      </c>
      <c r="DJ169" s="20"/>
      <c r="DK169" s="19">
        <f t="shared" si="937"/>
        <v>0</v>
      </c>
      <c r="DL169" s="19">
        <f t="shared" si="938"/>
        <v>144</v>
      </c>
      <c r="DM169" s="19">
        <f t="shared" si="938"/>
        <v>13732641.313999999</v>
      </c>
    </row>
    <row r="170" spans="1:117" ht="45" customHeight="1" x14ac:dyDescent="0.25">
      <c r="A170" s="123"/>
      <c r="B170" s="81">
        <v>136</v>
      </c>
      <c r="C170" s="13" t="s">
        <v>289</v>
      </c>
      <c r="D170" s="14">
        <v>22900</v>
      </c>
      <c r="E170" s="23">
        <v>3.14</v>
      </c>
      <c r="F170" s="23"/>
      <c r="G170" s="16">
        <v>1</v>
      </c>
      <c r="H170" s="14">
        <v>1.4</v>
      </c>
      <c r="I170" s="14">
        <v>1.68</v>
      </c>
      <c r="J170" s="14">
        <v>2.23</v>
      </c>
      <c r="K170" s="17">
        <v>2.57</v>
      </c>
      <c r="L170" s="20"/>
      <c r="M170" s="19">
        <f t="shared" si="884"/>
        <v>0</v>
      </c>
      <c r="N170" s="20">
        <v>0</v>
      </c>
      <c r="O170" s="20">
        <f t="shared" si="887"/>
        <v>0</v>
      </c>
      <c r="P170" s="20"/>
      <c r="Q170" s="19">
        <f t="shared" si="888"/>
        <v>0</v>
      </c>
      <c r="R170" s="20"/>
      <c r="S170" s="19">
        <f t="shared" si="889"/>
        <v>0</v>
      </c>
      <c r="T170" s="20">
        <v>24</v>
      </c>
      <c r="U170" s="19">
        <f t="shared" si="890"/>
        <v>2657645.7599999998</v>
      </c>
      <c r="V170" s="20"/>
      <c r="W170" s="19">
        <f t="shared" si="891"/>
        <v>0</v>
      </c>
      <c r="X170" s="20"/>
      <c r="Y170" s="19">
        <f t="shared" si="892"/>
        <v>0</v>
      </c>
      <c r="Z170" s="20"/>
      <c r="AA170" s="19">
        <f t="shared" si="893"/>
        <v>0</v>
      </c>
      <c r="AB170" s="20"/>
      <c r="AC170" s="19">
        <f t="shared" si="894"/>
        <v>0</v>
      </c>
      <c r="AD170" s="20"/>
      <c r="AE170" s="19">
        <f t="shared" si="895"/>
        <v>0</v>
      </c>
      <c r="AF170" s="151"/>
      <c r="AG170" s="19">
        <f t="shared" si="896"/>
        <v>0</v>
      </c>
      <c r="AH170" s="20"/>
      <c r="AI170" s="19">
        <f t="shared" si="897"/>
        <v>0</v>
      </c>
      <c r="AJ170" s="24">
        <v>1</v>
      </c>
      <c r="AK170" s="19">
        <f t="shared" si="898"/>
        <v>132882.288</v>
      </c>
      <c r="AL170" s="20"/>
      <c r="AM170" s="19">
        <f t="shared" si="899"/>
        <v>0</v>
      </c>
      <c r="AN170" s="20"/>
      <c r="AO170" s="19">
        <f t="shared" si="900"/>
        <v>0</v>
      </c>
      <c r="AP170" s="20"/>
      <c r="AQ170" s="20">
        <f t="shared" si="901"/>
        <v>0</v>
      </c>
      <c r="AR170" s="20">
        <v>1</v>
      </c>
      <c r="AS170" s="20">
        <f t="shared" si="902"/>
        <v>115768.65999999999</v>
      </c>
      <c r="AT170" s="20"/>
      <c r="AU170" s="19">
        <f t="shared" si="903"/>
        <v>0</v>
      </c>
      <c r="AV170" s="20"/>
      <c r="AW170" s="19">
        <f t="shared" si="904"/>
        <v>0</v>
      </c>
      <c r="AX170" s="20"/>
      <c r="AY170" s="19">
        <f t="shared" si="905"/>
        <v>0</v>
      </c>
      <c r="AZ170" s="20"/>
      <c r="BA170" s="19">
        <f t="shared" si="906"/>
        <v>0</v>
      </c>
      <c r="BB170" s="20"/>
      <c r="BC170" s="19">
        <f t="shared" si="907"/>
        <v>0</v>
      </c>
      <c r="BD170" s="20"/>
      <c r="BE170" s="19">
        <f t="shared" si="908"/>
        <v>0</v>
      </c>
      <c r="BF170" s="20"/>
      <c r="BG170" s="19">
        <f t="shared" si="909"/>
        <v>0</v>
      </c>
      <c r="BH170" s="20"/>
      <c r="BI170" s="19">
        <f t="shared" si="910"/>
        <v>0</v>
      </c>
      <c r="BJ170" s="20"/>
      <c r="BK170" s="19">
        <f t="shared" si="911"/>
        <v>0</v>
      </c>
      <c r="BL170" s="20"/>
      <c r="BM170" s="19">
        <f t="shared" si="912"/>
        <v>0</v>
      </c>
      <c r="BN170" s="20"/>
      <c r="BO170" s="19">
        <f t="shared" si="913"/>
        <v>0</v>
      </c>
      <c r="BP170" s="20"/>
      <c r="BQ170" s="19">
        <f t="shared" si="914"/>
        <v>0</v>
      </c>
      <c r="BR170" s="20"/>
      <c r="BS170" s="19">
        <f t="shared" si="915"/>
        <v>0</v>
      </c>
      <c r="BT170" s="20"/>
      <c r="BU170" s="19">
        <f t="shared" si="916"/>
        <v>0</v>
      </c>
      <c r="BV170" s="20"/>
      <c r="BW170" s="19">
        <f t="shared" si="917"/>
        <v>0</v>
      </c>
      <c r="BX170" s="20"/>
      <c r="BY170" s="22">
        <f t="shared" si="918"/>
        <v>0</v>
      </c>
      <c r="BZ170" s="20"/>
      <c r="CA170" s="19">
        <f t="shared" si="919"/>
        <v>0</v>
      </c>
      <c r="CB170" s="20"/>
      <c r="CC170" s="19">
        <f t="shared" si="920"/>
        <v>0</v>
      </c>
      <c r="CD170" s="20"/>
      <c r="CE170" s="21">
        <f t="shared" si="921"/>
        <v>0</v>
      </c>
      <c r="CF170" s="20"/>
      <c r="CG170" s="20">
        <f t="shared" si="922"/>
        <v>0</v>
      </c>
      <c r="CH170" s="20"/>
      <c r="CI170" s="19">
        <f t="shared" si="923"/>
        <v>0</v>
      </c>
      <c r="CJ170" s="20"/>
      <c r="CK170" s="19">
        <f t="shared" si="924"/>
        <v>0</v>
      </c>
      <c r="CL170" s="20"/>
      <c r="CM170" s="19">
        <f t="shared" si="925"/>
        <v>0</v>
      </c>
      <c r="CN170" s="20"/>
      <c r="CO170" s="19">
        <f t="shared" si="926"/>
        <v>0</v>
      </c>
      <c r="CP170" s="20"/>
      <c r="CQ170" s="19">
        <f t="shared" si="927"/>
        <v>0</v>
      </c>
      <c r="CR170" s="20"/>
      <c r="CS170" s="19">
        <f t="shared" si="928"/>
        <v>0</v>
      </c>
      <c r="CT170" s="20"/>
      <c r="CU170" s="19">
        <f t="shared" si="929"/>
        <v>0</v>
      </c>
      <c r="CV170" s="24">
        <v>0</v>
      </c>
      <c r="CW170" s="19">
        <f t="shared" si="930"/>
        <v>0</v>
      </c>
      <c r="CX170" s="20"/>
      <c r="CY170" s="19">
        <f t="shared" si="931"/>
        <v>0</v>
      </c>
      <c r="CZ170" s="20"/>
      <c r="DA170" s="19">
        <f t="shared" si="932"/>
        <v>0</v>
      </c>
      <c r="DB170" s="20"/>
      <c r="DC170" s="19">
        <f t="shared" si="933"/>
        <v>0</v>
      </c>
      <c r="DD170" s="20"/>
      <c r="DE170" s="19">
        <f t="shared" si="934"/>
        <v>0</v>
      </c>
      <c r="DF170" s="20"/>
      <c r="DG170" s="19">
        <f t="shared" si="935"/>
        <v>0</v>
      </c>
      <c r="DH170" s="20"/>
      <c r="DI170" s="19">
        <f t="shared" si="936"/>
        <v>0</v>
      </c>
      <c r="DJ170" s="20"/>
      <c r="DK170" s="19">
        <f t="shared" si="937"/>
        <v>0</v>
      </c>
      <c r="DL170" s="19">
        <f t="shared" si="938"/>
        <v>26</v>
      </c>
      <c r="DM170" s="19">
        <f t="shared" si="938"/>
        <v>2906296.7080000001</v>
      </c>
    </row>
    <row r="171" spans="1:117" ht="30" x14ac:dyDescent="0.25">
      <c r="A171" s="123"/>
      <c r="B171" s="81">
        <v>137</v>
      </c>
      <c r="C171" s="13" t="s">
        <v>290</v>
      </c>
      <c r="D171" s="14">
        <v>22900</v>
      </c>
      <c r="E171" s="27">
        <v>2.48</v>
      </c>
      <c r="F171" s="27"/>
      <c r="G171" s="16">
        <v>1</v>
      </c>
      <c r="H171" s="14">
        <v>1.4</v>
      </c>
      <c r="I171" s="14">
        <v>1.68</v>
      </c>
      <c r="J171" s="14">
        <v>2.23</v>
      </c>
      <c r="K171" s="17">
        <v>2.57</v>
      </c>
      <c r="L171" s="20"/>
      <c r="M171" s="19">
        <f t="shared" si="884"/>
        <v>0</v>
      </c>
      <c r="N171" s="20">
        <v>0</v>
      </c>
      <c r="O171" s="20">
        <f t="shared" si="887"/>
        <v>0</v>
      </c>
      <c r="P171" s="20"/>
      <c r="Q171" s="19">
        <f t="shared" si="888"/>
        <v>0</v>
      </c>
      <c r="R171" s="20"/>
      <c r="S171" s="19">
        <f t="shared" si="889"/>
        <v>0</v>
      </c>
      <c r="T171" s="20">
        <v>10</v>
      </c>
      <c r="U171" s="19">
        <f t="shared" si="890"/>
        <v>874596.8</v>
      </c>
      <c r="V171" s="20"/>
      <c r="W171" s="19">
        <f t="shared" si="891"/>
        <v>0</v>
      </c>
      <c r="X171" s="20"/>
      <c r="Y171" s="19">
        <f t="shared" si="892"/>
        <v>0</v>
      </c>
      <c r="Z171" s="20"/>
      <c r="AA171" s="19">
        <f t="shared" si="893"/>
        <v>0</v>
      </c>
      <c r="AB171" s="20"/>
      <c r="AC171" s="19">
        <f t="shared" si="894"/>
        <v>0</v>
      </c>
      <c r="AD171" s="20"/>
      <c r="AE171" s="19">
        <f t="shared" si="895"/>
        <v>0</v>
      </c>
      <c r="AF171" s="151"/>
      <c r="AG171" s="19">
        <f t="shared" si="896"/>
        <v>0</v>
      </c>
      <c r="AH171" s="20"/>
      <c r="AI171" s="19">
        <f t="shared" si="897"/>
        <v>0</v>
      </c>
      <c r="AJ171" s="24">
        <v>7</v>
      </c>
      <c r="AK171" s="19">
        <f t="shared" si="898"/>
        <v>734661.31200000003</v>
      </c>
      <c r="AL171" s="20"/>
      <c r="AM171" s="19">
        <f t="shared" si="899"/>
        <v>0</v>
      </c>
      <c r="AN171" s="28"/>
      <c r="AO171" s="19">
        <f t="shared" si="900"/>
        <v>0</v>
      </c>
      <c r="AP171" s="20"/>
      <c r="AQ171" s="20">
        <f t="shared" si="901"/>
        <v>0</v>
      </c>
      <c r="AR171" s="20"/>
      <c r="AS171" s="20">
        <f t="shared" si="902"/>
        <v>0</v>
      </c>
      <c r="AT171" s="20"/>
      <c r="AU171" s="19">
        <f t="shared" si="903"/>
        <v>0</v>
      </c>
      <c r="AV171" s="20"/>
      <c r="AW171" s="19">
        <f t="shared" si="904"/>
        <v>0</v>
      </c>
      <c r="AX171" s="20"/>
      <c r="AY171" s="19">
        <f t="shared" si="905"/>
        <v>0</v>
      </c>
      <c r="AZ171" s="20"/>
      <c r="BA171" s="19">
        <f t="shared" si="906"/>
        <v>0</v>
      </c>
      <c r="BB171" s="20"/>
      <c r="BC171" s="19">
        <f t="shared" si="907"/>
        <v>0</v>
      </c>
      <c r="BD171" s="20"/>
      <c r="BE171" s="19">
        <f t="shared" si="908"/>
        <v>0</v>
      </c>
      <c r="BF171" s="20"/>
      <c r="BG171" s="19">
        <f t="shared" si="909"/>
        <v>0</v>
      </c>
      <c r="BH171" s="20"/>
      <c r="BI171" s="19">
        <f t="shared" si="910"/>
        <v>0</v>
      </c>
      <c r="BJ171" s="20"/>
      <c r="BK171" s="19">
        <f t="shared" si="911"/>
        <v>0</v>
      </c>
      <c r="BL171" s="20"/>
      <c r="BM171" s="19">
        <f t="shared" si="912"/>
        <v>0</v>
      </c>
      <c r="BN171" s="20"/>
      <c r="BO171" s="19">
        <f t="shared" si="913"/>
        <v>0</v>
      </c>
      <c r="BP171" s="20"/>
      <c r="BQ171" s="19">
        <f t="shared" si="914"/>
        <v>0</v>
      </c>
      <c r="BR171" s="20"/>
      <c r="BS171" s="19">
        <f t="shared" si="915"/>
        <v>0</v>
      </c>
      <c r="BT171" s="20"/>
      <c r="BU171" s="19">
        <f t="shared" si="916"/>
        <v>0</v>
      </c>
      <c r="BV171" s="20"/>
      <c r="BW171" s="19">
        <f t="shared" si="917"/>
        <v>0</v>
      </c>
      <c r="BX171" s="20"/>
      <c r="BY171" s="22">
        <f t="shared" si="918"/>
        <v>0</v>
      </c>
      <c r="BZ171" s="20"/>
      <c r="CA171" s="19">
        <f t="shared" si="919"/>
        <v>0</v>
      </c>
      <c r="CB171" s="20"/>
      <c r="CC171" s="19">
        <f t="shared" si="920"/>
        <v>0</v>
      </c>
      <c r="CD171" s="20"/>
      <c r="CE171" s="21">
        <f t="shared" si="921"/>
        <v>0</v>
      </c>
      <c r="CF171" s="20"/>
      <c r="CG171" s="20">
        <f t="shared" si="922"/>
        <v>0</v>
      </c>
      <c r="CH171" s="20"/>
      <c r="CI171" s="19">
        <f t="shared" si="923"/>
        <v>0</v>
      </c>
      <c r="CJ171" s="20"/>
      <c r="CK171" s="19">
        <f t="shared" si="924"/>
        <v>0</v>
      </c>
      <c r="CL171" s="20"/>
      <c r="CM171" s="19">
        <f t="shared" si="925"/>
        <v>0</v>
      </c>
      <c r="CN171" s="20"/>
      <c r="CO171" s="19">
        <f t="shared" si="926"/>
        <v>0</v>
      </c>
      <c r="CP171" s="20"/>
      <c r="CQ171" s="19">
        <f t="shared" si="927"/>
        <v>0</v>
      </c>
      <c r="CR171" s="20"/>
      <c r="CS171" s="19">
        <f t="shared" si="928"/>
        <v>0</v>
      </c>
      <c r="CT171" s="20"/>
      <c r="CU171" s="19">
        <f t="shared" si="929"/>
        <v>0</v>
      </c>
      <c r="CV171" s="24">
        <v>0</v>
      </c>
      <c r="CW171" s="19">
        <f t="shared" si="930"/>
        <v>0</v>
      </c>
      <c r="CX171" s="20"/>
      <c r="CY171" s="19">
        <f t="shared" si="931"/>
        <v>0</v>
      </c>
      <c r="CZ171" s="20"/>
      <c r="DA171" s="19">
        <f t="shared" si="932"/>
        <v>0</v>
      </c>
      <c r="DB171" s="20"/>
      <c r="DC171" s="19">
        <f t="shared" si="933"/>
        <v>0</v>
      </c>
      <c r="DD171" s="20"/>
      <c r="DE171" s="19">
        <f t="shared" si="934"/>
        <v>0</v>
      </c>
      <c r="DF171" s="20"/>
      <c r="DG171" s="19">
        <f t="shared" si="935"/>
        <v>0</v>
      </c>
      <c r="DH171" s="20"/>
      <c r="DI171" s="19">
        <f t="shared" si="936"/>
        <v>0</v>
      </c>
      <c r="DJ171" s="20"/>
      <c r="DK171" s="19">
        <f t="shared" si="937"/>
        <v>0</v>
      </c>
      <c r="DL171" s="19">
        <f t="shared" si="938"/>
        <v>17</v>
      </c>
      <c r="DM171" s="19">
        <f t="shared" si="938"/>
        <v>1609258.1120000002</v>
      </c>
    </row>
    <row r="172" spans="1:117" ht="30" customHeight="1" x14ac:dyDescent="0.25">
      <c r="A172" s="123"/>
      <c r="B172" s="81">
        <v>138</v>
      </c>
      <c r="C172" s="13" t="s">
        <v>291</v>
      </c>
      <c r="D172" s="14">
        <v>22900</v>
      </c>
      <c r="E172" s="50">
        <v>0.5</v>
      </c>
      <c r="F172" s="50"/>
      <c r="G172" s="16">
        <v>1</v>
      </c>
      <c r="H172" s="14">
        <v>1.4</v>
      </c>
      <c r="I172" s="14">
        <v>1.68</v>
      </c>
      <c r="J172" s="14">
        <v>2.23</v>
      </c>
      <c r="K172" s="17">
        <v>2.57</v>
      </c>
      <c r="L172" s="20">
        <v>133</v>
      </c>
      <c r="M172" s="19">
        <f t="shared" si="884"/>
        <v>2345189</v>
      </c>
      <c r="N172" s="20">
        <v>85</v>
      </c>
      <c r="O172" s="20">
        <f t="shared" si="887"/>
        <v>1498805.0000000002</v>
      </c>
      <c r="P172" s="20">
        <v>4</v>
      </c>
      <c r="Q172" s="19">
        <f t="shared" si="888"/>
        <v>70532</v>
      </c>
      <c r="R172" s="20"/>
      <c r="S172" s="19">
        <f t="shared" si="889"/>
        <v>0</v>
      </c>
      <c r="T172" s="20">
        <v>3</v>
      </c>
      <c r="U172" s="19">
        <f t="shared" si="890"/>
        <v>52899.000000000007</v>
      </c>
      <c r="V172" s="20"/>
      <c r="W172" s="19">
        <f t="shared" si="891"/>
        <v>0</v>
      </c>
      <c r="X172" s="20"/>
      <c r="Y172" s="19">
        <f t="shared" si="892"/>
        <v>0</v>
      </c>
      <c r="Z172" s="20"/>
      <c r="AA172" s="19">
        <f t="shared" si="893"/>
        <v>0</v>
      </c>
      <c r="AB172" s="20"/>
      <c r="AC172" s="19">
        <f t="shared" si="894"/>
        <v>0</v>
      </c>
      <c r="AD172" s="20"/>
      <c r="AE172" s="19">
        <f t="shared" si="895"/>
        <v>0</v>
      </c>
      <c r="AF172" s="151">
        <v>3</v>
      </c>
      <c r="AG172" s="19">
        <f t="shared" si="896"/>
        <v>52899.000000000007</v>
      </c>
      <c r="AH172" s="20">
        <v>158</v>
      </c>
      <c r="AI172" s="19">
        <f t="shared" si="897"/>
        <v>2786014</v>
      </c>
      <c r="AJ172" s="24">
        <v>55</v>
      </c>
      <c r="AK172" s="19">
        <f t="shared" si="898"/>
        <v>1163778</v>
      </c>
      <c r="AL172" s="20"/>
      <c r="AM172" s="19">
        <f t="shared" si="899"/>
        <v>0</v>
      </c>
      <c r="AN172" s="20"/>
      <c r="AO172" s="19">
        <f t="shared" si="900"/>
        <v>0</v>
      </c>
      <c r="AP172" s="20">
        <v>3</v>
      </c>
      <c r="AQ172" s="20">
        <f t="shared" si="901"/>
        <v>43281</v>
      </c>
      <c r="AR172" s="20">
        <v>250</v>
      </c>
      <c r="AS172" s="20">
        <f t="shared" si="902"/>
        <v>4608624.9999999991</v>
      </c>
      <c r="AT172" s="20"/>
      <c r="AU172" s="19">
        <f t="shared" si="903"/>
        <v>0</v>
      </c>
      <c r="AV172" s="20"/>
      <c r="AW172" s="19">
        <f t="shared" si="904"/>
        <v>0</v>
      </c>
      <c r="AX172" s="20"/>
      <c r="AY172" s="19">
        <f t="shared" si="905"/>
        <v>0</v>
      </c>
      <c r="AZ172" s="20">
        <v>8</v>
      </c>
      <c r="BA172" s="19">
        <f t="shared" si="906"/>
        <v>141064</v>
      </c>
      <c r="BB172" s="20">
        <v>24</v>
      </c>
      <c r="BC172" s="19">
        <f t="shared" si="907"/>
        <v>423192.00000000006</v>
      </c>
      <c r="BD172" s="20">
        <v>50</v>
      </c>
      <c r="BE172" s="19">
        <f t="shared" si="908"/>
        <v>961800</v>
      </c>
      <c r="BF172" s="20">
        <v>200</v>
      </c>
      <c r="BG172" s="19">
        <f t="shared" si="909"/>
        <v>3847200</v>
      </c>
      <c r="BH172" s="20"/>
      <c r="BI172" s="19">
        <f t="shared" si="910"/>
        <v>0</v>
      </c>
      <c r="BJ172" s="20">
        <v>65</v>
      </c>
      <c r="BK172" s="19">
        <f t="shared" si="911"/>
        <v>1125306</v>
      </c>
      <c r="BL172" s="20">
        <v>47</v>
      </c>
      <c r="BM172" s="19">
        <f t="shared" si="912"/>
        <v>994501.20000000007</v>
      </c>
      <c r="BN172" s="20">
        <v>5</v>
      </c>
      <c r="BO172" s="19">
        <f t="shared" si="913"/>
        <v>96180</v>
      </c>
      <c r="BP172" s="20">
        <v>16</v>
      </c>
      <c r="BQ172" s="19">
        <f t="shared" si="914"/>
        <v>384720</v>
      </c>
      <c r="BR172" s="20">
        <v>12</v>
      </c>
      <c r="BS172" s="19">
        <f t="shared" si="915"/>
        <v>207748.80000000002</v>
      </c>
      <c r="BT172" s="20">
        <v>56</v>
      </c>
      <c r="BU172" s="19">
        <f t="shared" si="916"/>
        <v>1346520</v>
      </c>
      <c r="BV172" s="20">
        <v>20</v>
      </c>
      <c r="BW172" s="19">
        <f t="shared" si="917"/>
        <v>384720</v>
      </c>
      <c r="BX172" s="20">
        <v>35</v>
      </c>
      <c r="BY172" s="22">
        <f t="shared" si="918"/>
        <v>673260</v>
      </c>
      <c r="BZ172" s="20"/>
      <c r="CA172" s="19">
        <f t="shared" si="919"/>
        <v>0</v>
      </c>
      <c r="CB172" s="20"/>
      <c r="CC172" s="19">
        <f t="shared" si="920"/>
        <v>0</v>
      </c>
      <c r="CD172" s="20"/>
      <c r="CE172" s="21">
        <f t="shared" si="921"/>
        <v>0</v>
      </c>
      <c r="CF172" s="20"/>
      <c r="CG172" s="20">
        <f t="shared" si="922"/>
        <v>0</v>
      </c>
      <c r="CH172" s="20"/>
      <c r="CI172" s="19">
        <f t="shared" si="923"/>
        <v>0</v>
      </c>
      <c r="CJ172" s="20"/>
      <c r="CK172" s="19">
        <f t="shared" si="924"/>
        <v>0</v>
      </c>
      <c r="CL172" s="20">
        <v>2</v>
      </c>
      <c r="CM172" s="19">
        <f t="shared" si="925"/>
        <v>22441.999999999996</v>
      </c>
      <c r="CN172" s="20"/>
      <c r="CO172" s="19">
        <f t="shared" si="926"/>
        <v>0</v>
      </c>
      <c r="CP172" s="20">
        <v>5</v>
      </c>
      <c r="CQ172" s="19">
        <f t="shared" si="927"/>
        <v>90569.499999999985</v>
      </c>
      <c r="CR172" s="20">
        <v>40</v>
      </c>
      <c r="CS172" s="19">
        <f t="shared" si="928"/>
        <v>724555.99999999988</v>
      </c>
      <c r="CT172" s="20">
        <v>23</v>
      </c>
      <c r="CU172" s="19">
        <f t="shared" si="929"/>
        <v>442428</v>
      </c>
      <c r="CV172" s="24">
        <v>20</v>
      </c>
      <c r="CW172" s="19">
        <f t="shared" si="930"/>
        <v>346248</v>
      </c>
      <c r="CX172" s="20"/>
      <c r="CY172" s="19">
        <f t="shared" si="931"/>
        <v>0</v>
      </c>
      <c r="CZ172" s="20"/>
      <c r="DA172" s="19">
        <f t="shared" si="932"/>
        <v>0</v>
      </c>
      <c r="DB172" s="20"/>
      <c r="DC172" s="19">
        <f t="shared" si="933"/>
        <v>0</v>
      </c>
      <c r="DD172" s="20"/>
      <c r="DE172" s="19">
        <f t="shared" si="934"/>
        <v>0</v>
      </c>
      <c r="DF172" s="20">
        <v>5</v>
      </c>
      <c r="DG172" s="19">
        <f t="shared" si="935"/>
        <v>108683.4</v>
      </c>
      <c r="DH172" s="20"/>
      <c r="DI172" s="19">
        <f t="shared" si="936"/>
        <v>0</v>
      </c>
      <c r="DJ172" s="20"/>
      <c r="DK172" s="19">
        <f t="shared" si="937"/>
        <v>0</v>
      </c>
      <c r="DL172" s="19">
        <f t="shared" si="938"/>
        <v>1327</v>
      </c>
      <c r="DM172" s="19">
        <f t="shared" si="938"/>
        <v>24943160.899999999</v>
      </c>
    </row>
    <row r="173" spans="1:117" ht="45" customHeight="1" x14ac:dyDescent="0.25">
      <c r="A173" s="123"/>
      <c r="B173" s="81">
        <v>139</v>
      </c>
      <c r="C173" s="13" t="s">
        <v>292</v>
      </c>
      <c r="D173" s="14">
        <v>22900</v>
      </c>
      <c r="E173" s="23">
        <v>1.91</v>
      </c>
      <c r="F173" s="23"/>
      <c r="G173" s="16">
        <v>1</v>
      </c>
      <c r="H173" s="14">
        <v>1.4</v>
      </c>
      <c r="I173" s="14">
        <v>1.68</v>
      </c>
      <c r="J173" s="14">
        <v>2.23</v>
      </c>
      <c r="K173" s="17">
        <v>2.57</v>
      </c>
      <c r="L173" s="20">
        <v>1</v>
      </c>
      <c r="M173" s="19">
        <f t="shared" si="884"/>
        <v>67358.06</v>
      </c>
      <c r="N173" s="20">
        <v>0</v>
      </c>
      <c r="O173" s="20">
        <f t="shared" si="887"/>
        <v>0</v>
      </c>
      <c r="P173" s="20"/>
      <c r="Q173" s="19">
        <f t="shared" si="888"/>
        <v>0</v>
      </c>
      <c r="R173" s="20"/>
      <c r="S173" s="19">
        <f t="shared" si="889"/>
        <v>0</v>
      </c>
      <c r="T173" s="20"/>
      <c r="U173" s="19">
        <f t="shared" si="890"/>
        <v>0</v>
      </c>
      <c r="V173" s="20"/>
      <c r="W173" s="19">
        <f t="shared" si="891"/>
        <v>0</v>
      </c>
      <c r="X173" s="20"/>
      <c r="Y173" s="19">
        <f t="shared" si="892"/>
        <v>0</v>
      </c>
      <c r="Z173" s="20"/>
      <c r="AA173" s="19">
        <f t="shared" si="893"/>
        <v>0</v>
      </c>
      <c r="AB173" s="20"/>
      <c r="AC173" s="19">
        <f t="shared" si="894"/>
        <v>0</v>
      </c>
      <c r="AD173" s="20"/>
      <c r="AE173" s="19">
        <f t="shared" si="895"/>
        <v>0</v>
      </c>
      <c r="AF173" s="151">
        <v>1</v>
      </c>
      <c r="AG173" s="19">
        <f t="shared" si="896"/>
        <v>67358.06</v>
      </c>
      <c r="AH173" s="20"/>
      <c r="AI173" s="19">
        <f t="shared" si="897"/>
        <v>0</v>
      </c>
      <c r="AJ173" s="24">
        <v>0</v>
      </c>
      <c r="AK173" s="19">
        <f t="shared" si="898"/>
        <v>0</v>
      </c>
      <c r="AL173" s="20"/>
      <c r="AM173" s="19">
        <f t="shared" si="899"/>
        <v>0</v>
      </c>
      <c r="AN173" s="20"/>
      <c r="AO173" s="19">
        <f t="shared" si="900"/>
        <v>0</v>
      </c>
      <c r="AP173" s="20"/>
      <c r="AQ173" s="20">
        <f t="shared" si="901"/>
        <v>0</v>
      </c>
      <c r="AR173" s="20"/>
      <c r="AS173" s="20">
        <f t="shared" si="902"/>
        <v>0</v>
      </c>
      <c r="AT173" s="20"/>
      <c r="AU173" s="19">
        <f t="shared" si="903"/>
        <v>0</v>
      </c>
      <c r="AV173" s="20"/>
      <c r="AW173" s="19">
        <f t="shared" si="904"/>
        <v>0</v>
      </c>
      <c r="AX173" s="20"/>
      <c r="AY173" s="19">
        <f t="shared" si="905"/>
        <v>0</v>
      </c>
      <c r="AZ173" s="20"/>
      <c r="BA173" s="19">
        <f t="shared" si="906"/>
        <v>0</v>
      </c>
      <c r="BB173" s="20"/>
      <c r="BC173" s="19">
        <f t="shared" si="907"/>
        <v>0</v>
      </c>
      <c r="BD173" s="20"/>
      <c r="BE173" s="19">
        <f t="shared" si="908"/>
        <v>0</v>
      </c>
      <c r="BF173" s="20"/>
      <c r="BG173" s="19">
        <f t="shared" si="909"/>
        <v>0</v>
      </c>
      <c r="BH173" s="20"/>
      <c r="BI173" s="19">
        <f t="shared" si="910"/>
        <v>0</v>
      </c>
      <c r="BJ173" s="20"/>
      <c r="BK173" s="19">
        <f t="shared" si="911"/>
        <v>0</v>
      </c>
      <c r="BL173" s="20"/>
      <c r="BM173" s="19">
        <f t="shared" si="912"/>
        <v>0</v>
      </c>
      <c r="BN173" s="20"/>
      <c r="BO173" s="19">
        <f t="shared" si="913"/>
        <v>0</v>
      </c>
      <c r="BP173" s="20"/>
      <c r="BQ173" s="19">
        <f t="shared" si="914"/>
        <v>0</v>
      </c>
      <c r="BR173" s="20"/>
      <c r="BS173" s="19">
        <f t="shared" si="915"/>
        <v>0</v>
      </c>
      <c r="BT173" s="20"/>
      <c r="BU173" s="19">
        <f t="shared" si="916"/>
        <v>0</v>
      </c>
      <c r="BV173" s="20"/>
      <c r="BW173" s="19">
        <f t="shared" si="917"/>
        <v>0</v>
      </c>
      <c r="BX173" s="20"/>
      <c r="BY173" s="22">
        <f t="shared" si="918"/>
        <v>0</v>
      </c>
      <c r="BZ173" s="20"/>
      <c r="CA173" s="19">
        <f t="shared" si="919"/>
        <v>0</v>
      </c>
      <c r="CB173" s="20"/>
      <c r="CC173" s="19">
        <f t="shared" si="920"/>
        <v>0</v>
      </c>
      <c r="CD173" s="20"/>
      <c r="CE173" s="21">
        <f t="shared" si="921"/>
        <v>0</v>
      </c>
      <c r="CF173" s="20"/>
      <c r="CG173" s="20">
        <f t="shared" si="922"/>
        <v>0</v>
      </c>
      <c r="CH173" s="20"/>
      <c r="CI173" s="19">
        <f t="shared" si="923"/>
        <v>0</v>
      </c>
      <c r="CJ173" s="20"/>
      <c r="CK173" s="19">
        <f t="shared" si="924"/>
        <v>0</v>
      </c>
      <c r="CL173" s="20"/>
      <c r="CM173" s="19">
        <f t="shared" si="925"/>
        <v>0</v>
      </c>
      <c r="CN173" s="20"/>
      <c r="CO173" s="19">
        <f t="shared" si="926"/>
        <v>0</v>
      </c>
      <c r="CP173" s="20"/>
      <c r="CQ173" s="19">
        <f t="shared" si="927"/>
        <v>0</v>
      </c>
      <c r="CR173" s="20"/>
      <c r="CS173" s="19">
        <f t="shared" si="928"/>
        <v>0</v>
      </c>
      <c r="CT173" s="20"/>
      <c r="CU173" s="19">
        <f t="shared" si="929"/>
        <v>0</v>
      </c>
      <c r="CV173" s="24">
        <v>30</v>
      </c>
      <c r="CW173" s="19">
        <f t="shared" si="930"/>
        <v>1984001.04</v>
      </c>
      <c r="CX173" s="20"/>
      <c r="CY173" s="19">
        <f t="shared" si="931"/>
        <v>0</v>
      </c>
      <c r="CZ173" s="20"/>
      <c r="DA173" s="19">
        <f t="shared" si="932"/>
        <v>0</v>
      </c>
      <c r="DB173" s="20"/>
      <c r="DC173" s="19">
        <f t="shared" si="933"/>
        <v>0</v>
      </c>
      <c r="DD173" s="20"/>
      <c r="DE173" s="19">
        <f t="shared" si="934"/>
        <v>0</v>
      </c>
      <c r="DF173" s="20"/>
      <c r="DG173" s="19">
        <f t="shared" si="935"/>
        <v>0</v>
      </c>
      <c r="DH173" s="20"/>
      <c r="DI173" s="19">
        <f t="shared" si="936"/>
        <v>0</v>
      </c>
      <c r="DJ173" s="20"/>
      <c r="DK173" s="19">
        <f t="shared" si="937"/>
        <v>0</v>
      </c>
      <c r="DL173" s="19">
        <f t="shared" si="938"/>
        <v>32</v>
      </c>
      <c r="DM173" s="19">
        <f t="shared" si="938"/>
        <v>2118717.16</v>
      </c>
    </row>
    <row r="174" spans="1:117" ht="47.25" customHeight="1" x14ac:dyDescent="0.25">
      <c r="A174" s="123"/>
      <c r="B174" s="81">
        <v>140</v>
      </c>
      <c r="C174" s="13" t="s">
        <v>293</v>
      </c>
      <c r="D174" s="14">
        <v>22900</v>
      </c>
      <c r="E174" s="23">
        <v>2.88</v>
      </c>
      <c r="F174" s="23"/>
      <c r="G174" s="16">
        <v>1</v>
      </c>
      <c r="H174" s="14">
        <v>1.4</v>
      </c>
      <c r="I174" s="14">
        <v>1.68</v>
      </c>
      <c r="J174" s="14">
        <v>2.23</v>
      </c>
      <c r="K174" s="17">
        <v>2.57</v>
      </c>
      <c r="L174" s="20"/>
      <c r="M174" s="19">
        <f t="shared" si="884"/>
        <v>0</v>
      </c>
      <c r="N174" s="20">
        <v>0</v>
      </c>
      <c r="O174" s="20">
        <f t="shared" si="887"/>
        <v>0</v>
      </c>
      <c r="P174" s="20"/>
      <c r="Q174" s="19">
        <f t="shared" si="888"/>
        <v>0</v>
      </c>
      <c r="R174" s="20"/>
      <c r="S174" s="19">
        <f t="shared" si="889"/>
        <v>0</v>
      </c>
      <c r="T174" s="20">
        <v>120</v>
      </c>
      <c r="U174" s="19">
        <f t="shared" si="890"/>
        <v>12187929.600000001</v>
      </c>
      <c r="V174" s="20"/>
      <c r="W174" s="19">
        <f t="shared" si="891"/>
        <v>0</v>
      </c>
      <c r="X174" s="20"/>
      <c r="Y174" s="19">
        <f t="shared" si="892"/>
        <v>0</v>
      </c>
      <c r="Z174" s="20"/>
      <c r="AA174" s="19">
        <f t="shared" si="893"/>
        <v>0</v>
      </c>
      <c r="AB174" s="20"/>
      <c r="AC174" s="19">
        <f t="shared" si="894"/>
        <v>0</v>
      </c>
      <c r="AD174" s="20"/>
      <c r="AE174" s="19">
        <f t="shared" si="895"/>
        <v>0</v>
      </c>
      <c r="AF174" s="151"/>
      <c r="AG174" s="19">
        <f t="shared" si="896"/>
        <v>0</v>
      </c>
      <c r="AH174" s="20"/>
      <c r="AI174" s="19">
        <f t="shared" si="897"/>
        <v>0</v>
      </c>
      <c r="AJ174" s="24">
        <v>0</v>
      </c>
      <c r="AK174" s="19">
        <f t="shared" si="898"/>
        <v>0</v>
      </c>
      <c r="AL174" s="20"/>
      <c r="AM174" s="19">
        <f t="shared" si="899"/>
        <v>0</v>
      </c>
      <c r="AN174" s="20"/>
      <c r="AO174" s="19">
        <f t="shared" si="900"/>
        <v>0</v>
      </c>
      <c r="AP174" s="20"/>
      <c r="AQ174" s="20">
        <f t="shared" si="901"/>
        <v>0</v>
      </c>
      <c r="AR174" s="20"/>
      <c r="AS174" s="20">
        <f t="shared" si="902"/>
        <v>0</v>
      </c>
      <c r="AT174" s="20"/>
      <c r="AU174" s="19">
        <f t="shared" si="903"/>
        <v>0</v>
      </c>
      <c r="AV174" s="20"/>
      <c r="AW174" s="19">
        <f t="shared" si="904"/>
        <v>0</v>
      </c>
      <c r="AX174" s="20"/>
      <c r="AY174" s="19">
        <f t="shared" si="905"/>
        <v>0</v>
      </c>
      <c r="AZ174" s="20"/>
      <c r="BA174" s="19">
        <f t="shared" si="906"/>
        <v>0</v>
      </c>
      <c r="BB174" s="20"/>
      <c r="BC174" s="19">
        <f t="shared" si="907"/>
        <v>0</v>
      </c>
      <c r="BD174" s="20"/>
      <c r="BE174" s="19">
        <f t="shared" si="908"/>
        <v>0</v>
      </c>
      <c r="BF174" s="20"/>
      <c r="BG174" s="19">
        <f t="shared" si="909"/>
        <v>0</v>
      </c>
      <c r="BH174" s="20"/>
      <c r="BI174" s="19">
        <f t="shared" si="910"/>
        <v>0</v>
      </c>
      <c r="BJ174" s="20"/>
      <c r="BK174" s="19">
        <f t="shared" si="911"/>
        <v>0</v>
      </c>
      <c r="BL174" s="20"/>
      <c r="BM174" s="19">
        <f t="shared" si="912"/>
        <v>0</v>
      </c>
      <c r="BN174" s="20"/>
      <c r="BO174" s="19">
        <f t="shared" si="913"/>
        <v>0</v>
      </c>
      <c r="BP174" s="20"/>
      <c r="BQ174" s="19">
        <f t="shared" si="914"/>
        <v>0</v>
      </c>
      <c r="BR174" s="20"/>
      <c r="BS174" s="19">
        <f t="shared" si="915"/>
        <v>0</v>
      </c>
      <c r="BT174" s="20"/>
      <c r="BU174" s="19">
        <f t="shared" si="916"/>
        <v>0</v>
      </c>
      <c r="BV174" s="20"/>
      <c r="BW174" s="19">
        <f t="shared" si="917"/>
        <v>0</v>
      </c>
      <c r="BX174" s="20"/>
      <c r="BY174" s="22">
        <f t="shared" si="918"/>
        <v>0</v>
      </c>
      <c r="BZ174" s="20"/>
      <c r="CA174" s="19">
        <f t="shared" si="919"/>
        <v>0</v>
      </c>
      <c r="CB174" s="20"/>
      <c r="CC174" s="19">
        <f t="shared" si="920"/>
        <v>0</v>
      </c>
      <c r="CD174" s="20"/>
      <c r="CE174" s="21">
        <f t="shared" si="921"/>
        <v>0</v>
      </c>
      <c r="CF174" s="20"/>
      <c r="CG174" s="20">
        <f t="shared" si="922"/>
        <v>0</v>
      </c>
      <c r="CH174" s="20"/>
      <c r="CI174" s="19">
        <f t="shared" si="923"/>
        <v>0</v>
      </c>
      <c r="CJ174" s="20"/>
      <c r="CK174" s="19">
        <f t="shared" si="924"/>
        <v>0</v>
      </c>
      <c r="CL174" s="20"/>
      <c r="CM174" s="19">
        <f t="shared" si="925"/>
        <v>0</v>
      </c>
      <c r="CN174" s="20"/>
      <c r="CO174" s="19">
        <f t="shared" si="926"/>
        <v>0</v>
      </c>
      <c r="CP174" s="20"/>
      <c r="CQ174" s="19">
        <f t="shared" si="927"/>
        <v>0</v>
      </c>
      <c r="CR174" s="20"/>
      <c r="CS174" s="19">
        <f t="shared" si="928"/>
        <v>0</v>
      </c>
      <c r="CT174" s="20"/>
      <c r="CU174" s="19">
        <f t="shared" si="929"/>
        <v>0</v>
      </c>
      <c r="CV174" s="24">
        <v>0</v>
      </c>
      <c r="CW174" s="19">
        <f t="shared" si="930"/>
        <v>0</v>
      </c>
      <c r="CX174" s="20"/>
      <c r="CY174" s="19">
        <f t="shared" si="931"/>
        <v>0</v>
      </c>
      <c r="CZ174" s="20"/>
      <c r="DA174" s="19">
        <f t="shared" si="932"/>
        <v>0</v>
      </c>
      <c r="DB174" s="20"/>
      <c r="DC174" s="19">
        <f t="shared" si="933"/>
        <v>0</v>
      </c>
      <c r="DD174" s="20"/>
      <c r="DE174" s="19">
        <f t="shared" si="934"/>
        <v>0</v>
      </c>
      <c r="DF174" s="20"/>
      <c r="DG174" s="19">
        <f t="shared" si="935"/>
        <v>0</v>
      </c>
      <c r="DH174" s="20"/>
      <c r="DI174" s="19">
        <f t="shared" si="936"/>
        <v>0</v>
      </c>
      <c r="DJ174" s="20"/>
      <c r="DK174" s="19">
        <f t="shared" si="937"/>
        <v>0</v>
      </c>
      <c r="DL174" s="19">
        <f t="shared" si="938"/>
        <v>120</v>
      </c>
      <c r="DM174" s="19">
        <f t="shared" si="938"/>
        <v>12187929.600000001</v>
      </c>
    </row>
    <row r="175" spans="1:117" ht="48" customHeight="1" x14ac:dyDescent="0.25">
      <c r="A175" s="123"/>
      <c r="B175" s="81">
        <v>141</v>
      </c>
      <c r="C175" s="13" t="s">
        <v>294</v>
      </c>
      <c r="D175" s="14">
        <v>22900</v>
      </c>
      <c r="E175" s="23">
        <v>4.25</v>
      </c>
      <c r="F175" s="23"/>
      <c r="G175" s="16">
        <v>1</v>
      </c>
      <c r="H175" s="14">
        <v>1.4</v>
      </c>
      <c r="I175" s="14">
        <v>1.68</v>
      </c>
      <c r="J175" s="14">
        <v>2.23</v>
      </c>
      <c r="K175" s="17">
        <v>2.57</v>
      </c>
      <c r="L175" s="20">
        <v>1</v>
      </c>
      <c r="M175" s="19">
        <f t="shared" si="884"/>
        <v>149880.5</v>
      </c>
      <c r="N175" s="20">
        <v>0</v>
      </c>
      <c r="O175" s="20">
        <f t="shared" si="887"/>
        <v>0</v>
      </c>
      <c r="P175" s="20"/>
      <c r="Q175" s="19">
        <f t="shared" si="888"/>
        <v>0</v>
      </c>
      <c r="R175" s="20"/>
      <c r="S175" s="19">
        <f t="shared" si="889"/>
        <v>0</v>
      </c>
      <c r="T175" s="20">
        <v>8</v>
      </c>
      <c r="U175" s="19">
        <f t="shared" si="890"/>
        <v>1199044</v>
      </c>
      <c r="V175" s="20"/>
      <c r="W175" s="19">
        <f t="shared" si="891"/>
        <v>0</v>
      </c>
      <c r="X175" s="20"/>
      <c r="Y175" s="19">
        <f t="shared" si="892"/>
        <v>0</v>
      </c>
      <c r="Z175" s="20"/>
      <c r="AA175" s="19">
        <f t="shared" si="893"/>
        <v>0</v>
      </c>
      <c r="AB175" s="20"/>
      <c r="AC175" s="19">
        <f t="shared" si="894"/>
        <v>0</v>
      </c>
      <c r="AD175" s="20"/>
      <c r="AE175" s="19">
        <f t="shared" si="895"/>
        <v>0</v>
      </c>
      <c r="AF175" s="151"/>
      <c r="AG175" s="19">
        <f t="shared" si="896"/>
        <v>0</v>
      </c>
      <c r="AH175" s="20"/>
      <c r="AI175" s="19">
        <f t="shared" si="897"/>
        <v>0</v>
      </c>
      <c r="AJ175" s="24">
        <v>0</v>
      </c>
      <c r="AK175" s="19">
        <f t="shared" si="898"/>
        <v>0</v>
      </c>
      <c r="AL175" s="20"/>
      <c r="AM175" s="19">
        <f t="shared" si="899"/>
        <v>0</v>
      </c>
      <c r="AN175" s="20"/>
      <c r="AO175" s="19">
        <f t="shared" si="900"/>
        <v>0</v>
      </c>
      <c r="AP175" s="20"/>
      <c r="AQ175" s="20">
        <f t="shared" si="901"/>
        <v>0</v>
      </c>
      <c r="AR175" s="20"/>
      <c r="AS175" s="20">
        <f t="shared" si="902"/>
        <v>0</v>
      </c>
      <c r="AT175" s="20"/>
      <c r="AU175" s="19">
        <f t="shared" si="903"/>
        <v>0</v>
      </c>
      <c r="AV175" s="20"/>
      <c r="AW175" s="19">
        <f t="shared" si="904"/>
        <v>0</v>
      </c>
      <c r="AX175" s="20"/>
      <c r="AY175" s="19">
        <f t="shared" si="905"/>
        <v>0</v>
      </c>
      <c r="AZ175" s="20"/>
      <c r="BA175" s="19">
        <f t="shared" si="906"/>
        <v>0</v>
      </c>
      <c r="BB175" s="20"/>
      <c r="BC175" s="19">
        <f t="shared" si="907"/>
        <v>0</v>
      </c>
      <c r="BD175" s="20"/>
      <c r="BE175" s="19">
        <f t="shared" si="908"/>
        <v>0</v>
      </c>
      <c r="BF175" s="20"/>
      <c r="BG175" s="19">
        <f t="shared" si="909"/>
        <v>0</v>
      </c>
      <c r="BH175" s="20"/>
      <c r="BI175" s="19">
        <f t="shared" si="910"/>
        <v>0</v>
      </c>
      <c r="BJ175" s="20"/>
      <c r="BK175" s="19">
        <f t="shared" si="911"/>
        <v>0</v>
      </c>
      <c r="BL175" s="20"/>
      <c r="BM175" s="19">
        <f t="shared" si="912"/>
        <v>0</v>
      </c>
      <c r="BN175" s="20"/>
      <c r="BO175" s="19">
        <f t="shared" si="913"/>
        <v>0</v>
      </c>
      <c r="BP175" s="20"/>
      <c r="BQ175" s="19">
        <f t="shared" si="914"/>
        <v>0</v>
      </c>
      <c r="BR175" s="20"/>
      <c r="BS175" s="19">
        <f t="shared" si="915"/>
        <v>0</v>
      </c>
      <c r="BT175" s="20"/>
      <c r="BU175" s="19">
        <f t="shared" si="916"/>
        <v>0</v>
      </c>
      <c r="BV175" s="20"/>
      <c r="BW175" s="19">
        <f t="shared" si="917"/>
        <v>0</v>
      </c>
      <c r="BX175" s="20"/>
      <c r="BY175" s="22">
        <f t="shared" si="918"/>
        <v>0</v>
      </c>
      <c r="BZ175" s="20"/>
      <c r="CA175" s="19">
        <f t="shared" si="919"/>
        <v>0</v>
      </c>
      <c r="CB175" s="20"/>
      <c r="CC175" s="19">
        <f t="shared" si="920"/>
        <v>0</v>
      </c>
      <c r="CD175" s="20"/>
      <c r="CE175" s="21">
        <f t="shared" si="921"/>
        <v>0</v>
      </c>
      <c r="CF175" s="20"/>
      <c r="CG175" s="20">
        <f t="shared" si="922"/>
        <v>0</v>
      </c>
      <c r="CH175" s="20"/>
      <c r="CI175" s="19">
        <f t="shared" si="923"/>
        <v>0</v>
      </c>
      <c r="CJ175" s="20"/>
      <c r="CK175" s="19">
        <f t="shared" si="924"/>
        <v>0</v>
      </c>
      <c r="CL175" s="20"/>
      <c r="CM175" s="19">
        <f t="shared" si="925"/>
        <v>0</v>
      </c>
      <c r="CN175" s="20"/>
      <c r="CO175" s="19">
        <f t="shared" si="926"/>
        <v>0</v>
      </c>
      <c r="CP175" s="20"/>
      <c r="CQ175" s="19">
        <f t="shared" si="927"/>
        <v>0</v>
      </c>
      <c r="CR175" s="20"/>
      <c r="CS175" s="19">
        <f t="shared" si="928"/>
        <v>0</v>
      </c>
      <c r="CT175" s="20"/>
      <c r="CU175" s="19">
        <f t="shared" si="929"/>
        <v>0</v>
      </c>
      <c r="CV175" s="24">
        <v>0</v>
      </c>
      <c r="CW175" s="19">
        <f t="shared" si="930"/>
        <v>0</v>
      </c>
      <c r="CX175" s="20"/>
      <c r="CY175" s="19">
        <f t="shared" si="931"/>
        <v>0</v>
      </c>
      <c r="CZ175" s="20"/>
      <c r="DA175" s="19">
        <f t="shared" si="932"/>
        <v>0</v>
      </c>
      <c r="DB175" s="20"/>
      <c r="DC175" s="19">
        <f t="shared" si="933"/>
        <v>0</v>
      </c>
      <c r="DD175" s="20"/>
      <c r="DE175" s="19">
        <f t="shared" si="934"/>
        <v>0</v>
      </c>
      <c r="DF175" s="20"/>
      <c r="DG175" s="19">
        <f t="shared" si="935"/>
        <v>0</v>
      </c>
      <c r="DH175" s="20"/>
      <c r="DI175" s="19">
        <f t="shared" si="936"/>
        <v>0</v>
      </c>
      <c r="DJ175" s="20"/>
      <c r="DK175" s="19">
        <f t="shared" si="937"/>
        <v>0</v>
      </c>
      <c r="DL175" s="19">
        <f t="shared" si="938"/>
        <v>9</v>
      </c>
      <c r="DM175" s="19">
        <f t="shared" si="938"/>
        <v>1348924.5</v>
      </c>
    </row>
    <row r="176" spans="1:117" ht="45" customHeight="1" x14ac:dyDescent="0.25">
      <c r="A176" s="123"/>
      <c r="B176" s="81">
        <v>142</v>
      </c>
      <c r="C176" s="13" t="s">
        <v>295</v>
      </c>
      <c r="D176" s="14">
        <v>22900</v>
      </c>
      <c r="E176" s="23">
        <v>2.56</v>
      </c>
      <c r="F176" s="23"/>
      <c r="G176" s="16">
        <v>1</v>
      </c>
      <c r="H176" s="14">
        <v>1.4</v>
      </c>
      <c r="I176" s="14">
        <v>1.68</v>
      </c>
      <c r="J176" s="14">
        <v>2.23</v>
      </c>
      <c r="K176" s="17">
        <v>2.57</v>
      </c>
      <c r="L176" s="20"/>
      <c r="M176" s="19">
        <f t="shared" si="884"/>
        <v>0</v>
      </c>
      <c r="N176" s="20">
        <v>0</v>
      </c>
      <c r="O176" s="20">
        <f t="shared" si="887"/>
        <v>0</v>
      </c>
      <c r="P176" s="20"/>
      <c r="Q176" s="19">
        <f t="shared" si="888"/>
        <v>0</v>
      </c>
      <c r="R176" s="20"/>
      <c r="S176" s="19">
        <f t="shared" si="889"/>
        <v>0</v>
      </c>
      <c r="T176" s="20"/>
      <c r="U176" s="19">
        <f t="shared" si="890"/>
        <v>0</v>
      </c>
      <c r="V176" s="20"/>
      <c r="W176" s="19">
        <f t="shared" si="891"/>
        <v>0</v>
      </c>
      <c r="X176" s="20"/>
      <c r="Y176" s="19">
        <f t="shared" si="892"/>
        <v>0</v>
      </c>
      <c r="Z176" s="20"/>
      <c r="AA176" s="19">
        <f t="shared" si="893"/>
        <v>0</v>
      </c>
      <c r="AB176" s="20"/>
      <c r="AC176" s="19">
        <f t="shared" si="894"/>
        <v>0</v>
      </c>
      <c r="AD176" s="20"/>
      <c r="AE176" s="19">
        <f t="shared" si="895"/>
        <v>0</v>
      </c>
      <c r="AF176" s="151"/>
      <c r="AG176" s="19">
        <f t="shared" si="896"/>
        <v>0</v>
      </c>
      <c r="AH176" s="20"/>
      <c r="AI176" s="19">
        <f t="shared" si="897"/>
        <v>0</v>
      </c>
      <c r="AJ176" s="24">
        <v>0</v>
      </c>
      <c r="AK176" s="19">
        <f t="shared" si="898"/>
        <v>0</v>
      </c>
      <c r="AL176" s="20"/>
      <c r="AM176" s="19">
        <f t="shared" si="899"/>
        <v>0</v>
      </c>
      <c r="AN176" s="20"/>
      <c r="AO176" s="19">
        <f t="shared" si="900"/>
        <v>0</v>
      </c>
      <c r="AP176" s="20"/>
      <c r="AQ176" s="20">
        <f t="shared" si="901"/>
        <v>0</v>
      </c>
      <c r="AR176" s="20"/>
      <c r="AS176" s="20">
        <f t="shared" si="902"/>
        <v>0</v>
      </c>
      <c r="AT176" s="20"/>
      <c r="AU176" s="19">
        <f t="shared" si="903"/>
        <v>0</v>
      </c>
      <c r="AV176" s="20"/>
      <c r="AW176" s="19">
        <f t="shared" si="904"/>
        <v>0</v>
      </c>
      <c r="AX176" s="20"/>
      <c r="AY176" s="19">
        <f t="shared" si="905"/>
        <v>0</v>
      </c>
      <c r="AZ176" s="20"/>
      <c r="BA176" s="19">
        <f t="shared" si="906"/>
        <v>0</v>
      </c>
      <c r="BB176" s="20"/>
      <c r="BC176" s="19">
        <f t="shared" si="907"/>
        <v>0</v>
      </c>
      <c r="BD176" s="20"/>
      <c r="BE176" s="19">
        <f t="shared" si="908"/>
        <v>0</v>
      </c>
      <c r="BF176" s="20"/>
      <c r="BG176" s="19">
        <f t="shared" si="909"/>
        <v>0</v>
      </c>
      <c r="BH176" s="20"/>
      <c r="BI176" s="19">
        <f t="shared" si="910"/>
        <v>0</v>
      </c>
      <c r="BJ176" s="20"/>
      <c r="BK176" s="19">
        <f t="shared" si="911"/>
        <v>0</v>
      </c>
      <c r="BL176" s="20"/>
      <c r="BM176" s="19">
        <f t="shared" si="912"/>
        <v>0</v>
      </c>
      <c r="BN176" s="20"/>
      <c r="BO176" s="19">
        <f t="shared" si="913"/>
        <v>0</v>
      </c>
      <c r="BP176" s="20"/>
      <c r="BQ176" s="19">
        <f t="shared" si="914"/>
        <v>0</v>
      </c>
      <c r="BR176" s="20"/>
      <c r="BS176" s="19">
        <f t="shared" si="915"/>
        <v>0</v>
      </c>
      <c r="BT176" s="20"/>
      <c r="BU176" s="19">
        <f t="shared" si="916"/>
        <v>0</v>
      </c>
      <c r="BV176" s="20"/>
      <c r="BW176" s="19">
        <f t="shared" si="917"/>
        <v>0</v>
      </c>
      <c r="BX176" s="20"/>
      <c r="BY176" s="22">
        <f t="shared" si="918"/>
        <v>0</v>
      </c>
      <c r="BZ176" s="20"/>
      <c r="CA176" s="19">
        <f t="shared" si="919"/>
        <v>0</v>
      </c>
      <c r="CB176" s="20"/>
      <c r="CC176" s="19">
        <f t="shared" si="920"/>
        <v>0</v>
      </c>
      <c r="CD176" s="20"/>
      <c r="CE176" s="21">
        <f t="shared" si="921"/>
        <v>0</v>
      </c>
      <c r="CF176" s="20"/>
      <c r="CG176" s="20">
        <f t="shared" si="922"/>
        <v>0</v>
      </c>
      <c r="CH176" s="20"/>
      <c r="CI176" s="19">
        <f t="shared" si="923"/>
        <v>0</v>
      </c>
      <c r="CJ176" s="20"/>
      <c r="CK176" s="19">
        <f t="shared" si="924"/>
        <v>0</v>
      </c>
      <c r="CL176" s="20"/>
      <c r="CM176" s="19">
        <f t="shared" si="925"/>
        <v>0</v>
      </c>
      <c r="CN176" s="20"/>
      <c r="CO176" s="19">
        <f t="shared" si="926"/>
        <v>0</v>
      </c>
      <c r="CP176" s="20"/>
      <c r="CQ176" s="19">
        <f t="shared" si="927"/>
        <v>0</v>
      </c>
      <c r="CR176" s="20"/>
      <c r="CS176" s="19">
        <f t="shared" si="928"/>
        <v>0</v>
      </c>
      <c r="CT176" s="20"/>
      <c r="CU176" s="19">
        <f t="shared" si="929"/>
        <v>0</v>
      </c>
      <c r="CV176" s="24">
        <v>0</v>
      </c>
      <c r="CW176" s="19">
        <f t="shared" si="930"/>
        <v>0</v>
      </c>
      <c r="CX176" s="20"/>
      <c r="CY176" s="19">
        <f t="shared" si="931"/>
        <v>0</v>
      </c>
      <c r="CZ176" s="20"/>
      <c r="DA176" s="19">
        <f t="shared" si="932"/>
        <v>0</v>
      </c>
      <c r="DB176" s="20"/>
      <c r="DC176" s="19">
        <f t="shared" si="933"/>
        <v>0</v>
      </c>
      <c r="DD176" s="20"/>
      <c r="DE176" s="19">
        <f t="shared" si="934"/>
        <v>0</v>
      </c>
      <c r="DF176" s="20"/>
      <c r="DG176" s="19">
        <f t="shared" si="935"/>
        <v>0</v>
      </c>
      <c r="DH176" s="20"/>
      <c r="DI176" s="19">
        <f t="shared" si="936"/>
        <v>0</v>
      </c>
      <c r="DJ176" s="20"/>
      <c r="DK176" s="19">
        <f t="shared" si="937"/>
        <v>0</v>
      </c>
      <c r="DL176" s="19">
        <f t="shared" si="938"/>
        <v>0</v>
      </c>
      <c r="DM176" s="19">
        <f t="shared" si="938"/>
        <v>0</v>
      </c>
    </row>
    <row r="177" spans="1:117" ht="45" customHeight="1" x14ac:dyDescent="0.25">
      <c r="A177" s="123"/>
      <c r="B177" s="81">
        <v>143</v>
      </c>
      <c r="C177" s="13" t="s">
        <v>296</v>
      </c>
      <c r="D177" s="14">
        <v>22900</v>
      </c>
      <c r="E177" s="23">
        <v>3.6</v>
      </c>
      <c r="F177" s="23"/>
      <c r="G177" s="16">
        <v>1</v>
      </c>
      <c r="H177" s="14">
        <v>1.4</v>
      </c>
      <c r="I177" s="14">
        <v>1.68</v>
      </c>
      <c r="J177" s="14">
        <v>2.23</v>
      </c>
      <c r="K177" s="17">
        <v>2.57</v>
      </c>
      <c r="L177" s="20">
        <v>5</v>
      </c>
      <c r="M177" s="19">
        <f t="shared" si="884"/>
        <v>634788</v>
      </c>
      <c r="N177" s="20">
        <v>0</v>
      </c>
      <c r="O177" s="20">
        <f t="shared" si="887"/>
        <v>0</v>
      </c>
      <c r="P177" s="20"/>
      <c r="Q177" s="19">
        <f t="shared" si="888"/>
        <v>0</v>
      </c>
      <c r="R177" s="20"/>
      <c r="S177" s="19">
        <f t="shared" si="889"/>
        <v>0</v>
      </c>
      <c r="T177" s="20">
        <v>80</v>
      </c>
      <c r="U177" s="19">
        <f t="shared" si="890"/>
        <v>10156608</v>
      </c>
      <c r="V177" s="20"/>
      <c r="W177" s="19">
        <f t="shared" si="891"/>
        <v>0</v>
      </c>
      <c r="X177" s="20"/>
      <c r="Y177" s="19">
        <f t="shared" si="892"/>
        <v>0</v>
      </c>
      <c r="Z177" s="20"/>
      <c r="AA177" s="19">
        <f t="shared" si="893"/>
        <v>0</v>
      </c>
      <c r="AB177" s="20">
        <v>1</v>
      </c>
      <c r="AC177" s="19">
        <f t="shared" si="894"/>
        <v>126957.59999999999</v>
      </c>
      <c r="AD177" s="20"/>
      <c r="AE177" s="19">
        <f t="shared" si="895"/>
        <v>0</v>
      </c>
      <c r="AF177" s="151"/>
      <c r="AG177" s="19">
        <f t="shared" si="896"/>
        <v>0</v>
      </c>
      <c r="AH177" s="20"/>
      <c r="AI177" s="19">
        <f t="shared" si="897"/>
        <v>0</v>
      </c>
      <c r="AJ177" s="24">
        <v>4</v>
      </c>
      <c r="AK177" s="19">
        <f t="shared" si="898"/>
        <v>609396.47999999998</v>
      </c>
      <c r="AL177" s="20"/>
      <c r="AM177" s="19">
        <f t="shared" si="899"/>
        <v>0</v>
      </c>
      <c r="AN177" s="20"/>
      <c r="AO177" s="19">
        <f t="shared" si="900"/>
        <v>0</v>
      </c>
      <c r="AP177" s="20"/>
      <c r="AQ177" s="20">
        <f t="shared" si="901"/>
        <v>0</v>
      </c>
      <c r="AR177" s="20"/>
      <c r="AS177" s="20">
        <f t="shared" si="902"/>
        <v>0</v>
      </c>
      <c r="AT177" s="20"/>
      <c r="AU177" s="19">
        <f t="shared" si="903"/>
        <v>0</v>
      </c>
      <c r="AV177" s="20"/>
      <c r="AW177" s="19">
        <f t="shared" si="904"/>
        <v>0</v>
      </c>
      <c r="AX177" s="20"/>
      <c r="AY177" s="19">
        <f t="shared" si="905"/>
        <v>0</v>
      </c>
      <c r="AZ177" s="20"/>
      <c r="BA177" s="19">
        <f t="shared" si="906"/>
        <v>0</v>
      </c>
      <c r="BB177" s="20"/>
      <c r="BC177" s="19">
        <f t="shared" si="907"/>
        <v>0</v>
      </c>
      <c r="BD177" s="20">
        <v>3</v>
      </c>
      <c r="BE177" s="19">
        <f t="shared" si="908"/>
        <v>415497.6</v>
      </c>
      <c r="BF177" s="20"/>
      <c r="BG177" s="19">
        <f t="shared" si="909"/>
        <v>0</v>
      </c>
      <c r="BH177" s="20"/>
      <c r="BI177" s="19">
        <f t="shared" si="910"/>
        <v>0</v>
      </c>
      <c r="BJ177" s="20"/>
      <c r="BK177" s="19">
        <f t="shared" si="911"/>
        <v>0</v>
      </c>
      <c r="BL177" s="20"/>
      <c r="BM177" s="19">
        <f t="shared" si="912"/>
        <v>0</v>
      </c>
      <c r="BN177" s="20"/>
      <c r="BO177" s="19">
        <f t="shared" si="913"/>
        <v>0</v>
      </c>
      <c r="BP177" s="20"/>
      <c r="BQ177" s="19">
        <f t="shared" si="914"/>
        <v>0</v>
      </c>
      <c r="BR177" s="20"/>
      <c r="BS177" s="19">
        <f t="shared" si="915"/>
        <v>0</v>
      </c>
      <c r="BT177" s="20"/>
      <c r="BU177" s="19">
        <f t="shared" si="916"/>
        <v>0</v>
      </c>
      <c r="BV177" s="20"/>
      <c r="BW177" s="19">
        <f t="shared" si="917"/>
        <v>0</v>
      </c>
      <c r="BX177" s="20"/>
      <c r="BY177" s="22">
        <f t="shared" si="918"/>
        <v>0</v>
      </c>
      <c r="BZ177" s="20"/>
      <c r="CA177" s="19">
        <f t="shared" si="919"/>
        <v>0</v>
      </c>
      <c r="CB177" s="20"/>
      <c r="CC177" s="19">
        <f t="shared" si="920"/>
        <v>0</v>
      </c>
      <c r="CD177" s="20"/>
      <c r="CE177" s="21">
        <f t="shared" si="921"/>
        <v>0</v>
      </c>
      <c r="CF177" s="20"/>
      <c r="CG177" s="20">
        <f t="shared" si="922"/>
        <v>0</v>
      </c>
      <c r="CH177" s="20"/>
      <c r="CI177" s="19">
        <f t="shared" si="923"/>
        <v>0</v>
      </c>
      <c r="CJ177" s="20"/>
      <c r="CK177" s="19">
        <f t="shared" si="924"/>
        <v>0</v>
      </c>
      <c r="CL177" s="20"/>
      <c r="CM177" s="19">
        <f t="shared" si="925"/>
        <v>0</v>
      </c>
      <c r="CN177" s="20"/>
      <c r="CO177" s="19">
        <f t="shared" si="926"/>
        <v>0</v>
      </c>
      <c r="CP177" s="20"/>
      <c r="CQ177" s="19">
        <f t="shared" si="927"/>
        <v>0</v>
      </c>
      <c r="CR177" s="20"/>
      <c r="CS177" s="19">
        <f t="shared" si="928"/>
        <v>0</v>
      </c>
      <c r="CT177" s="20"/>
      <c r="CU177" s="19">
        <f t="shared" si="929"/>
        <v>0</v>
      </c>
      <c r="CV177" s="24">
        <v>0</v>
      </c>
      <c r="CW177" s="19">
        <f t="shared" si="930"/>
        <v>0</v>
      </c>
      <c r="CX177" s="20"/>
      <c r="CY177" s="19">
        <f t="shared" si="931"/>
        <v>0</v>
      </c>
      <c r="CZ177" s="20"/>
      <c r="DA177" s="19">
        <f t="shared" si="932"/>
        <v>0</v>
      </c>
      <c r="DB177" s="20"/>
      <c r="DC177" s="19">
        <f t="shared" si="933"/>
        <v>0</v>
      </c>
      <c r="DD177" s="20"/>
      <c r="DE177" s="19">
        <f t="shared" si="934"/>
        <v>0</v>
      </c>
      <c r="DF177" s="20"/>
      <c r="DG177" s="19">
        <f t="shared" si="935"/>
        <v>0</v>
      </c>
      <c r="DH177" s="20"/>
      <c r="DI177" s="19">
        <f t="shared" si="936"/>
        <v>0</v>
      </c>
      <c r="DJ177" s="20"/>
      <c r="DK177" s="19">
        <f t="shared" si="937"/>
        <v>0</v>
      </c>
      <c r="DL177" s="19">
        <f t="shared" si="938"/>
        <v>93</v>
      </c>
      <c r="DM177" s="19">
        <f t="shared" si="938"/>
        <v>11943247.68</v>
      </c>
    </row>
    <row r="178" spans="1:117" ht="34.5" customHeight="1" x14ac:dyDescent="0.25">
      <c r="A178" s="123"/>
      <c r="B178" s="81">
        <v>144</v>
      </c>
      <c r="C178" s="13" t="s">
        <v>297</v>
      </c>
      <c r="D178" s="14">
        <v>22900</v>
      </c>
      <c r="E178" s="23">
        <v>4.2699999999999996</v>
      </c>
      <c r="F178" s="23"/>
      <c r="G178" s="16">
        <v>1</v>
      </c>
      <c r="H178" s="14">
        <v>1.4</v>
      </c>
      <c r="I178" s="14">
        <v>1.68</v>
      </c>
      <c r="J178" s="14">
        <v>2.23</v>
      </c>
      <c r="K178" s="17">
        <v>2.57</v>
      </c>
      <c r="L178" s="20">
        <v>109</v>
      </c>
      <c r="M178" s="19">
        <f>(L178*$D178*$E178*$G178*$H178*$M$14)</f>
        <v>16413854.379999999</v>
      </c>
      <c r="N178" s="20">
        <v>0</v>
      </c>
      <c r="O178" s="20">
        <f t="shared" si="887"/>
        <v>0</v>
      </c>
      <c r="P178" s="20"/>
      <c r="Q178" s="19">
        <f t="shared" si="888"/>
        <v>0</v>
      </c>
      <c r="R178" s="20"/>
      <c r="S178" s="19">
        <f t="shared" si="889"/>
        <v>0</v>
      </c>
      <c r="T178" s="20"/>
      <c r="U178" s="19">
        <f t="shared" si="890"/>
        <v>0</v>
      </c>
      <c r="V178" s="20">
        <v>0</v>
      </c>
      <c r="W178" s="19">
        <f t="shared" si="891"/>
        <v>0</v>
      </c>
      <c r="X178" s="20"/>
      <c r="Y178" s="19">
        <f t="shared" si="892"/>
        <v>0</v>
      </c>
      <c r="Z178" s="20">
        <v>0</v>
      </c>
      <c r="AA178" s="19">
        <f t="shared" si="893"/>
        <v>0</v>
      </c>
      <c r="AB178" s="20"/>
      <c r="AC178" s="19">
        <f t="shared" si="894"/>
        <v>0</v>
      </c>
      <c r="AD178" s="20">
        <v>0</v>
      </c>
      <c r="AE178" s="19">
        <f t="shared" si="895"/>
        <v>0</v>
      </c>
      <c r="AF178" s="151"/>
      <c r="AG178" s="19">
        <f t="shared" si="896"/>
        <v>0</v>
      </c>
      <c r="AH178" s="20"/>
      <c r="AI178" s="19">
        <f t="shared" si="897"/>
        <v>0</v>
      </c>
      <c r="AJ178" s="24">
        <v>0</v>
      </c>
      <c r="AK178" s="19">
        <f t="shared" si="898"/>
        <v>0</v>
      </c>
      <c r="AL178" s="20">
        <v>0</v>
      </c>
      <c r="AM178" s="19">
        <f t="shared" si="899"/>
        <v>0</v>
      </c>
      <c r="AN178" s="20"/>
      <c r="AO178" s="19">
        <f t="shared" si="900"/>
        <v>0</v>
      </c>
      <c r="AP178" s="20">
        <v>0</v>
      </c>
      <c r="AQ178" s="20">
        <f t="shared" si="901"/>
        <v>0</v>
      </c>
      <c r="AR178" s="20">
        <v>0</v>
      </c>
      <c r="AS178" s="20">
        <f t="shared" si="902"/>
        <v>0</v>
      </c>
      <c r="AT178" s="20">
        <v>0</v>
      </c>
      <c r="AU178" s="19">
        <f t="shared" si="903"/>
        <v>0</v>
      </c>
      <c r="AV178" s="20">
        <v>0</v>
      </c>
      <c r="AW178" s="19">
        <f t="shared" si="904"/>
        <v>0</v>
      </c>
      <c r="AX178" s="20">
        <v>0</v>
      </c>
      <c r="AY178" s="19">
        <f t="shared" si="905"/>
        <v>0</v>
      </c>
      <c r="AZ178" s="20"/>
      <c r="BA178" s="19">
        <f t="shared" si="906"/>
        <v>0</v>
      </c>
      <c r="BB178" s="20"/>
      <c r="BC178" s="19">
        <f t="shared" si="907"/>
        <v>0</v>
      </c>
      <c r="BD178" s="20"/>
      <c r="BE178" s="19">
        <f t="shared" si="908"/>
        <v>0</v>
      </c>
      <c r="BF178" s="20"/>
      <c r="BG178" s="19">
        <f t="shared" si="909"/>
        <v>0</v>
      </c>
      <c r="BH178" s="20">
        <v>0</v>
      </c>
      <c r="BI178" s="19">
        <f t="shared" si="910"/>
        <v>0</v>
      </c>
      <c r="BJ178" s="20">
        <v>0</v>
      </c>
      <c r="BK178" s="19">
        <f t="shared" si="911"/>
        <v>0</v>
      </c>
      <c r="BL178" s="20"/>
      <c r="BM178" s="19">
        <f t="shared" si="912"/>
        <v>0</v>
      </c>
      <c r="BN178" s="20"/>
      <c r="BO178" s="19">
        <f t="shared" si="913"/>
        <v>0</v>
      </c>
      <c r="BP178" s="20"/>
      <c r="BQ178" s="19">
        <f t="shared" si="914"/>
        <v>0</v>
      </c>
      <c r="BR178" s="20"/>
      <c r="BS178" s="19">
        <f t="shared" si="915"/>
        <v>0</v>
      </c>
      <c r="BT178" s="20"/>
      <c r="BU178" s="19">
        <f t="shared" si="916"/>
        <v>0</v>
      </c>
      <c r="BV178" s="20"/>
      <c r="BW178" s="19">
        <f t="shared" si="917"/>
        <v>0</v>
      </c>
      <c r="BX178" s="20"/>
      <c r="BY178" s="22">
        <f t="shared" si="918"/>
        <v>0</v>
      </c>
      <c r="BZ178" s="20">
        <v>0</v>
      </c>
      <c r="CA178" s="19">
        <f t="shared" si="919"/>
        <v>0</v>
      </c>
      <c r="CB178" s="20">
        <v>0</v>
      </c>
      <c r="CC178" s="19">
        <f t="shared" si="920"/>
        <v>0</v>
      </c>
      <c r="CD178" s="20">
        <v>0</v>
      </c>
      <c r="CE178" s="21">
        <f t="shared" si="921"/>
        <v>0</v>
      </c>
      <c r="CF178" s="20"/>
      <c r="CG178" s="20">
        <f t="shared" si="922"/>
        <v>0</v>
      </c>
      <c r="CH178" s="20"/>
      <c r="CI178" s="19">
        <f t="shared" si="923"/>
        <v>0</v>
      </c>
      <c r="CJ178" s="20">
        <v>0</v>
      </c>
      <c r="CK178" s="19">
        <f t="shared" si="924"/>
        <v>0</v>
      </c>
      <c r="CL178" s="20"/>
      <c r="CM178" s="19">
        <f t="shared" si="925"/>
        <v>0</v>
      </c>
      <c r="CN178" s="20"/>
      <c r="CO178" s="19">
        <f t="shared" si="926"/>
        <v>0</v>
      </c>
      <c r="CP178" s="20"/>
      <c r="CQ178" s="19">
        <f t="shared" si="927"/>
        <v>0</v>
      </c>
      <c r="CR178" s="20"/>
      <c r="CS178" s="19">
        <f t="shared" si="928"/>
        <v>0</v>
      </c>
      <c r="CT178" s="20">
        <v>0</v>
      </c>
      <c r="CU178" s="19">
        <f t="shared" si="929"/>
        <v>0</v>
      </c>
      <c r="CV178" s="24">
        <v>0</v>
      </c>
      <c r="CW178" s="19">
        <f t="shared" si="930"/>
        <v>0</v>
      </c>
      <c r="CX178" s="20"/>
      <c r="CY178" s="19">
        <f t="shared" si="931"/>
        <v>0</v>
      </c>
      <c r="CZ178" s="20">
        <v>0</v>
      </c>
      <c r="DA178" s="19">
        <f t="shared" si="932"/>
        <v>0</v>
      </c>
      <c r="DB178" s="20">
        <v>0</v>
      </c>
      <c r="DC178" s="19">
        <f t="shared" si="933"/>
        <v>0</v>
      </c>
      <c r="DD178" s="20"/>
      <c r="DE178" s="19">
        <f t="shared" si="934"/>
        <v>0</v>
      </c>
      <c r="DF178" s="20"/>
      <c r="DG178" s="19">
        <f t="shared" si="935"/>
        <v>0</v>
      </c>
      <c r="DH178" s="20"/>
      <c r="DI178" s="19">
        <f t="shared" si="936"/>
        <v>0</v>
      </c>
      <c r="DJ178" s="20"/>
      <c r="DK178" s="19">
        <f t="shared" si="937"/>
        <v>0</v>
      </c>
      <c r="DL178" s="19">
        <f t="shared" si="938"/>
        <v>109</v>
      </c>
      <c r="DM178" s="19">
        <f t="shared" si="938"/>
        <v>16413854.379999999</v>
      </c>
    </row>
    <row r="179" spans="1:117" ht="64.5" customHeight="1" x14ac:dyDescent="0.25">
      <c r="A179" s="123"/>
      <c r="B179" s="81">
        <v>145</v>
      </c>
      <c r="C179" s="13" t="s">
        <v>298</v>
      </c>
      <c r="D179" s="14">
        <v>22900</v>
      </c>
      <c r="E179" s="23">
        <v>3.46</v>
      </c>
      <c r="F179" s="23"/>
      <c r="G179" s="16">
        <v>1</v>
      </c>
      <c r="H179" s="14">
        <v>1.4</v>
      </c>
      <c r="I179" s="14">
        <v>1.68</v>
      </c>
      <c r="J179" s="14">
        <v>2.23</v>
      </c>
      <c r="K179" s="17">
        <v>2.57</v>
      </c>
      <c r="L179" s="20">
        <v>398</v>
      </c>
      <c r="M179" s="19">
        <f>(L179*$D179*$E179*$G179*$H179*$M$14)</f>
        <v>48564103.280000001</v>
      </c>
      <c r="N179" s="20">
        <v>0</v>
      </c>
      <c r="O179" s="20">
        <f t="shared" si="887"/>
        <v>0</v>
      </c>
      <c r="P179" s="20"/>
      <c r="Q179" s="19">
        <f t="shared" si="888"/>
        <v>0</v>
      </c>
      <c r="R179" s="20"/>
      <c r="S179" s="19">
        <f t="shared" si="889"/>
        <v>0</v>
      </c>
      <c r="T179" s="20">
        <v>195</v>
      </c>
      <c r="U179" s="19">
        <f t="shared" si="890"/>
        <v>23793970.200000003</v>
      </c>
      <c r="V179" s="20">
        <v>0</v>
      </c>
      <c r="W179" s="19">
        <f t="shared" si="891"/>
        <v>0</v>
      </c>
      <c r="X179" s="20"/>
      <c r="Y179" s="19">
        <f t="shared" si="892"/>
        <v>0</v>
      </c>
      <c r="Z179" s="20">
        <v>0</v>
      </c>
      <c r="AA179" s="19">
        <f t="shared" si="893"/>
        <v>0</v>
      </c>
      <c r="AB179" s="20"/>
      <c r="AC179" s="19">
        <f t="shared" si="894"/>
        <v>0</v>
      </c>
      <c r="AD179" s="20">
        <v>0</v>
      </c>
      <c r="AE179" s="19">
        <f t="shared" si="895"/>
        <v>0</v>
      </c>
      <c r="AF179" s="151"/>
      <c r="AG179" s="19">
        <f t="shared" si="896"/>
        <v>0</v>
      </c>
      <c r="AH179" s="20"/>
      <c r="AI179" s="19">
        <f t="shared" si="897"/>
        <v>0</v>
      </c>
      <c r="AJ179" s="24">
        <v>60</v>
      </c>
      <c r="AK179" s="19">
        <f t="shared" si="898"/>
        <v>8785465.9199999999</v>
      </c>
      <c r="AL179" s="20">
        <v>0</v>
      </c>
      <c r="AM179" s="19">
        <f t="shared" si="899"/>
        <v>0</v>
      </c>
      <c r="AN179" s="20"/>
      <c r="AO179" s="19">
        <f t="shared" si="900"/>
        <v>0</v>
      </c>
      <c r="AP179" s="20">
        <v>0</v>
      </c>
      <c r="AQ179" s="20">
        <f t="shared" si="901"/>
        <v>0</v>
      </c>
      <c r="AR179" s="20">
        <v>0</v>
      </c>
      <c r="AS179" s="20">
        <f t="shared" si="902"/>
        <v>0</v>
      </c>
      <c r="AT179" s="20">
        <v>0</v>
      </c>
      <c r="AU179" s="19">
        <f t="shared" si="903"/>
        <v>0</v>
      </c>
      <c r="AV179" s="20">
        <v>0</v>
      </c>
      <c r="AW179" s="19">
        <f t="shared" si="904"/>
        <v>0</v>
      </c>
      <c r="AX179" s="20">
        <v>0</v>
      </c>
      <c r="AY179" s="19">
        <f t="shared" si="905"/>
        <v>0</v>
      </c>
      <c r="AZ179" s="20"/>
      <c r="BA179" s="19">
        <f t="shared" si="906"/>
        <v>0</v>
      </c>
      <c r="BB179" s="20"/>
      <c r="BC179" s="19">
        <f t="shared" si="907"/>
        <v>0</v>
      </c>
      <c r="BD179" s="20"/>
      <c r="BE179" s="19">
        <f t="shared" si="908"/>
        <v>0</v>
      </c>
      <c r="BF179" s="20"/>
      <c r="BG179" s="19">
        <f t="shared" si="909"/>
        <v>0</v>
      </c>
      <c r="BH179" s="20">
        <v>0</v>
      </c>
      <c r="BI179" s="19">
        <f t="shared" si="910"/>
        <v>0</v>
      </c>
      <c r="BJ179" s="20">
        <v>0</v>
      </c>
      <c r="BK179" s="19">
        <f t="shared" si="911"/>
        <v>0</v>
      </c>
      <c r="BL179" s="20"/>
      <c r="BM179" s="19">
        <f t="shared" si="912"/>
        <v>0</v>
      </c>
      <c r="BN179" s="20"/>
      <c r="BO179" s="19">
        <f t="shared" si="913"/>
        <v>0</v>
      </c>
      <c r="BP179" s="20"/>
      <c r="BQ179" s="19">
        <f t="shared" si="914"/>
        <v>0</v>
      </c>
      <c r="BR179" s="20"/>
      <c r="BS179" s="19">
        <f t="shared" si="915"/>
        <v>0</v>
      </c>
      <c r="BT179" s="20"/>
      <c r="BU179" s="19">
        <f t="shared" si="916"/>
        <v>0</v>
      </c>
      <c r="BV179" s="20"/>
      <c r="BW179" s="19">
        <f t="shared" si="917"/>
        <v>0</v>
      </c>
      <c r="BX179" s="20"/>
      <c r="BY179" s="22">
        <f t="shared" si="918"/>
        <v>0</v>
      </c>
      <c r="BZ179" s="20">
        <v>0</v>
      </c>
      <c r="CA179" s="19">
        <f t="shared" si="919"/>
        <v>0</v>
      </c>
      <c r="CB179" s="20">
        <v>0</v>
      </c>
      <c r="CC179" s="19">
        <f t="shared" si="920"/>
        <v>0</v>
      </c>
      <c r="CD179" s="20">
        <v>0</v>
      </c>
      <c r="CE179" s="21">
        <f t="shared" si="921"/>
        <v>0</v>
      </c>
      <c r="CF179" s="20"/>
      <c r="CG179" s="20">
        <f t="shared" si="922"/>
        <v>0</v>
      </c>
      <c r="CH179" s="20"/>
      <c r="CI179" s="19">
        <f t="shared" si="923"/>
        <v>0</v>
      </c>
      <c r="CJ179" s="20">
        <v>0</v>
      </c>
      <c r="CK179" s="19">
        <f t="shared" si="924"/>
        <v>0</v>
      </c>
      <c r="CL179" s="20"/>
      <c r="CM179" s="19">
        <f t="shared" si="925"/>
        <v>0</v>
      </c>
      <c r="CN179" s="20"/>
      <c r="CO179" s="19">
        <f t="shared" si="926"/>
        <v>0</v>
      </c>
      <c r="CP179" s="20"/>
      <c r="CQ179" s="19">
        <f t="shared" si="927"/>
        <v>0</v>
      </c>
      <c r="CR179" s="20"/>
      <c r="CS179" s="19">
        <f t="shared" si="928"/>
        <v>0</v>
      </c>
      <c r="CT179" s="20">
        <v>0</v>
      </c>
      <c r="CU179" s="19">
        <f t="shared" si="929"/>
        <v>0</v>
      </c>
      <c r="CV179" s="24">
        <v>0</v>
      </c>
      <c r="CW179" s="19">
        <f t="shared" si="930"/>
        <v>0</v>
      </c>
      <c r="CX179" s="20"/>
      <c r="CY179" s="19">
        <f t="shared" si="931"/>
        <v>0</v>
      </c>
      <c r="CZ179" s="20">
        <v>0</v>
      </c>
      <c r="DA179" s="19">
        <f t="shared" si="932"/>
        <v>0</v>
      </c>
      <c r="DB179" s="20">
        <v>0</v>
      </c>
      <c r="DC179" s="19">
        <f t="shared" si="933"/>
        <v>0</v>
      </c>
      <c r="DD179" s="20"/>
      <c r="DE179" s="19">
        <f t="shared" si="934"/>
        <v>0</v>
      </c>
      <c r="DF179" s="20"/>
      <c r="DG179" s="19">
        <f t="shared" si="935"/>
        <v>0</v>
      </c>
      <c r="DH179" s="20"/>
      <c r="DI179" s="19">
        <f t="shared" si="936"/>
        <v>0</v>
      </c>
      <c r="DJ179" s="20"/>
      <c r="DK179" s="19">
        <f t="shared" si="937"/>
        <v>0</v>
      </c>
      <c r="DL179" s="19">
        <f t="shared" si="938"/>
        <v>653</v>
      </c>
      <c r="DM179" s="19">
        <f t="shared" si="938"/>
        <v>81143539.400000006</v>
      </c>
    </row>
    <row r="180" spans="1:117" ht="75" customHeight="1" x14ac:dyDescent="0.25">
      <c r="A180" s="123"/>
      <c r="B180" s="81">
        <v>146</v>
      </c>
      <c r="C180" s="133" t="s">
        <v>299</v>
      </c>
      <c r="D180" s="14">
        <v>22900</v>
      </c>
      <c r="E180" s="23">
        <v>0.56000000000000005</v>
      </c>
      <c r="F180" s="23"/>
      <c r="G180" s="16">
        <v>1</v>
      </c>
      <c r="H180" s="14">
        <v>1.4</v>
      </c>
      <c r="I180" s="14">
        <v>1.68</v>
      </c>
      <c r="J180" s="14">
        <v>2.23</v>
      </c>
      <c r="K180" s="17">
        <v>2.57</v>
      </c>
      <c r="L180" s="20"/>
      <c r="M180" s="19">
        <f t="shared" ref="M180:M190" si="939">(L180*$D180*$E180*$G180*$H180*$M$14)</f>
        <v>0</v>
      </c>
      <c r="N180" s="20">
        <v>0</v>
      </c>
      <c r="O180" s="20">
        <f t="shared" si="887"/>
        <v>0</v>
      </c>
      <c r="P180" s="20"/>
      <c r="Q180" s="19">
        <f t="shared" si="888"/>
        <v>0</v>
      </c>
      <c r="R180" s="20"/>
      <c r="S180" s="19">
        <f t="shared" si="889"/>
        <v>0</v>
      </c>
      <c r="T180" s="20">
        <v>620</v>
      </c>
      <c r="U180" s="19">
        <f t="shared" si="890"/>
        <v>12244355.200000001</v>
      </c>
      <c r="V180" s="20">
        <v>0</v>
      </c>
      <c r="W180" s="19">
        <f t="shared" si="891"/>
        <v>0</v>
      </c>
      <c r="X180" s="20"/>
      <c r="Y180" s="19">
        <f t="shared" si="892"/>
        <v>0</v>
      </c>
      <c r="Z180" s="20">
        <v>0</v>
      </c>
      <c r="AA180" s="19">
        <f t="shared" si="893"/>
        <v>0</v>
      </c>
      <c r="AB180" s="20"/>
      <c r="AC180" s="19">
        <f t="shared" si="894"/>
        <v>0</v>
      </c>
      <c r="AD180" s="20">
        <v>0</v>
      </c>
      <c r="AE180" s="19">
        <f t="shared" si="895"/>
        <v>0</v>
      </c>
      <c r="AF180" s="151"/>
      <c r="AG180" s="19">
        <f t="shared" si="896"/>
        <v>0</v>
      </c>
      <c r="AH180" s="20"/>
      <c r="AI180" s="19">
        <f t="shared" si="897"/>
        <v>0</v>
      </c>
      <c r="AJ180" s="24">
        <v>680</v>
      </c>
      <c r="AK180" s="19">
        <f t="shared" si="898"/>
        <v>16115151.360000001</v>
      </c>
      <c r="AL180" s="20">
        <v>0</v>
      </c>
      <c r="AM180" s="19">
        <f t="shared" si="899"/>
        <v>0</v>
      </c>
      <c r="AN180" s="20"/>
      <c r="AO180" s="19">
        <f t="shared" si="900"/>
        <v>0</v>
      </c>
      <c r="AP180" s="20"/>
      <c r="AQ180" s="20">
        <f t="shared" si="901"/>
        <v>0</v>
      </c>
      <c r="AR180" s="20"/>
      <c r="AS180" s="20">
        <f t="shared" si="902"/>
        <v>0</v>
      </c>
      <c r="AT180" s="20">
        <v>0</v>
      </c>
      <c r="AU180" s="19">
        <f t="shared" si="903"/>
        <v>0</v>
      </c>
      <c r="AV180" s="20">
        <v>0</v>
      </c>
      <c r="AW180" s="19">
        <f t="shared" si="904"/>
        <v>0</v>
      </c>
      <c r="AX180" s="20">
        <v>0</v>
      </c>
      <c r="AY180" s="19">
        <f t="shared" si="905"/>
        <v>0</v>
      </c>
      <c r="AZ180" s="20"/>
      <c r="BA180" s="19">
        <f t="shared" si="906"/>
        <v>0</v>
      </c>
      <c r="BB180" s="20"/>
      <c r="BC180" s="19">
        <f t="shared" si="907"/>
        <v>0</v>
      </c>
      <c r="BD180" s="20"/>
      <c r="BE180" s="19">
        <f t="shared" si="908"/>
        <v>0</v>
      </c>
      <c r="BF180" s="20"/>
      <c r="BG180" s="19">
        <f t="shared" si="909"/>
        <v>0</v>
      </c>
      <c r="BH180" s="20">
        <v>0</v>
      </c>
      <c r="BI180" s="19">
        <f t="shared" si="910"/>
        <v>0</v>
      </c>
      <c r="BJ180" s="20">
        <v>0</v>
      </c>
      <c r="BK180" s="19">
        <f t="shared" si="911"/>
        <v>0</v>
      </c>
      <c r="BL180" s="20"/>
      <c r="BM180" s="19">
        <f t="shared" si="912"/>
        <v>0</v>
      </c>
      <c r="BN180" s="20"/>
      <c r="BO180" s="19">
        <f t="shared" si="913"/>
        <v>0</v>
      </c>
      <c r="BP180" s="20"/>
      <c r="BQ180" s="19">
        <f t="shared" si="914"/>
        <v>0</v>
      </c>
      <c r="BR180" s="20"/>
      <c r="BS180" s="19">
        <f t="shared" si="915"/>
        <v>0</v>
      </c>
      <c r="BT180" s="20"/>
      <c r="BU180" s="19">
        <f t="shared" si="916"/>
        <v>0</v>
      </c>
      <c r="BV180" s="20"/>
      <c r="BW180" s="19">
        <f t="shared" si="917"/>
        <v>0</v>
      </c>
      <c r="BX180" s="20"/>
      <c r="BY180" s="22">
        <f t="shared" si="918"/>
        <v>0</v>
      </c>
      <c r="BZ180" s="20">
        <v>0</v>
      </c>
      <c r="CA180" s="19">
        <f t="shared" si="919"/>
        <v>0</v>
      </c>
      <c r="CB180" s="20">
        <v>0</v>
      </c>
      <c r="CC180" s="19">
        <f t="shared" si="920"/>
        <v>0</v>
      </c>
      <c r="CD180" s="20">
        <v>0</v>
      </c>
      <c r="CE180" s="21">
        <f t="shared" si="921"/>
        <v>0</v>
      </c>
      <c r="CF180" s="20"/>
      <c r="CG180" s="20">
        <f t="shared" si="922"/>
        <v>0</v>
      </c>
      <c r="CH180" s="20"/>
      <c r="CI180" s="19">
        <f t="shared" si="923"/>
        <v>0</v>
      </c>
      <c r="CJ180" s="20">
        <v>0</v>
      </c>
      <c r="CK180" s="19">
        <f t="shared" si="924"/>
        <v>0</v>
      </c>
      <c r="CL180" s="20"/>
      <c r="CM180" s="19">
        <f t="shared" si="925"/>
        <v>0</v>
      </c>
      <c r="CN180" s="20"/>
      <c r="CO180" s="19">
        <f t="shared" si="926"/>
        <v>0</v>
      </c>
      <c r="CP180" s="20"/>
      <c r="CQ180" s="19">
        <f t="shared" si="927"/>
        <v>0</v>
      </c>
      <c r="CR180" s="20"/>
      <c r="CS180" s="19">
        <f t="shared" si="928"/>
        <v>0</v>
      </c>
      <c r="CT180" s="20">
        <v>0</v>
      </c>
      <c r="CU180" s="19">
        <f t="shared" si="929"/>
        <v>0</v>
      </c>
      <c r="CV180" s="24">
        <v>0</v>
      </c>
      <c r="CW180" s="19">
        <f t="shared" si="930"/>
        <v>0</v>
      </c>
      <c r="CX180" s="20"/>
      <c r="CY180" s="19">
        <f t="shared" si="931"/>
        <v>0</v>
      </c>
      <c r="CZ180" s="20">
        <v>0</v>
      </c>
      <c r="DA180" s="19">
        <f t="shared" si="932"/>
        <v>0</v>
      </c>
      <c r="DB180" s="20">
        <v>0</v>
      </c>
      <c r="DC180" s="19">
        <f t="shared" si="933"/>
        <v>0</v>
      </c>
      <c r="DD180" s="20"/>
      <c r="DE180" s="19">
        <f t="shared" si="934"/>
        <v>0</v>
      </c>
      <c r="DF180" s="20"/>
      <c r="DG180" s="19">
        <f t="shared" si="935"/>
        <v>0</v>
      </c>
      <c r="DH180" s="20"/>
      <c r="DI180" s="19">
        <f t="shared" si="936"/>
        <v>0</v>
      </c>
      <c r="DJ180" s="20"/>
      <c r="DK180" s="19">
        <f t="shared" si="937"/>
        <v>0</v>
      </c>
      <c r="DL180" s="19">
        <f t="shared" si="938"/>
        <v>1300</v>
      </c>
      <c r="DM180" s="19">
        <f t="shared" si="938"/>
        <v>28359506.560000002</v>
      </c>
    </row>
    <row r="181" spans="1:117" ht="60" customHeight="1" x14ac:dyDescent="0.25">
      <c r="A181" s="123"/>
      <c r="B181" s="81">
        <v>147</v>
      </c>
      <c r="C181" s="13" t="s">
        <v>300</v>
      </c>
      <c r="D181" s="14">
        <v>22900</v>
      </c>
      <c r="E181" s="23">
        <v>1.04</v>
      </c>
      <c r="F181" s="23"/>
      <c r="G181" s="16">
        <v>1</v>
      </c>
      <c r="H181" s="14">
        <v>1.4</v>
      </c>
      <c r="I181" s="14">
        <v>1.68</v>
      </c>
      <c r="J181" s="14">
        <v>2.23</v>
      </c>
      <c r="K181" s="17">
        <v>2.57</v>
      </c>
      <c r="L181" s="20"/>
      <c r="M181" s="19">
        <f t="shared" si="939"/>
        <v>0</v>
      </c>
      <c r="N181" s="20">
        <v>0</v>
      </c>
      <c r="O181" s="20">
        <f t="shared" si="887"/>
        <v>0</v>
      </c>
      <c r="P181" s="20"/>
      <c r="Q181" s="19">
        <f t="shared" si="888"/>
        <v>0</v>
      </c>
      <c r="R181" s="20"/>
      <c r="S181" s="19">
        <f t="shared" si="889"/>
        <v>0</v>
      </c>
      <c r="T181" s="20">
        <v>311</v>
      </c>
      <c r="U181" s="19">
        <f t="shared" si="890"/>
        <v>11406435.039999999</v>
      </c>
      <c r="V181" s="20"/>
      <c r="W181" s="19">
        <f t="shared" si="891"/>
        <v>0</v>
      </c>
      <c r="X181" s="20"/>
      <c r="Y181" s="19">
        <f t="shared" si="892"/>
        <v>0</v>
      </c>
      <c r="Z181" s="20"/>
      <c r="AA181" s="19">
        <f t="shared" si="893"/>
        <v>0</v>
      </c>
      <c r="AB181" s="20"/>
      <c r="AC181" s="19">
        <f t="shared" si="894"/>
        <v>0</v>
      </c>
      <c r="AD181" s="20"/>
      <c r="AE181" s="19">
        <f t="shared" si="895"/>
        <v>0</v>
      </c>
      <c r="AF181" s="151"/>
      <c r="AG181" s="19">
        <f t="shared" si="896"/>
        <v>0</v>
      </c>
      <c r="AH181" s="20">
        <v>5</v>
      </c>
      <c r="AI181" s="19">
        <f t="shared" si="897"/>
        <v>183383.2</v>
      </c>
      <c r="AJ181" s="24">
        <v>570</v>
      </c>
      <c r="AK181" s="19">
        <f t="shared" si="898"/>
        <v>25086821.759999998</v>
      </c>
      <c r="AL181" s="20"/>
      <c r="AM181" s="19">
        <f t="shared" si="899"/>
        <v>0</v>
      </c>
      <c r="AN181" s="20"/>
      <c r="AO181" s="19">
        <f t="shared" si="900"/>
        <v>0</v>
      </c>
      <c r="AP181" s="20"/>
      <c r="AQ181" s="20">
        <f t="shared" si="901"/>
        <v>0</v>
      </c>
      <c r="AR181" s="20"/>
      <c r="AS181" s="20">
        <f t="shared" si="902"/>
        <v>0</v>
      </c>
      <c r="AT181" s="20"/>
      <c r="AU181" s="19">
        <f t="shared" si="903"/>
        <v>0</v>
      </c>
      <c r="AV181" s="20"/>
      <c r="AW181" s="19">
        <f t="shared" si="904"/>
        <v>0</v>
      </c>
      <c r="AX181" s="20"/>
      <c r="AY181" s="19">
        <f t="shared" si="905"/>
        <v>0</v>
      </c>
      <c r="AZ181" s="20"/>
      <c r="BA181" s="19">
        <f t="shared" si="906"/>
        <v>0</v>
      </c>
      <c r="BB181" s="20"/>
      <c r="BC181" s="19">
        <f t="shared" si="907"/>
        <v>0</v>
      </c>
      <c r="BD181" s="20"/>
      <c r="BE181" s="19">
        <f t="shared" si="908"/>
        <v>0</v>
      </c>
      <c r="BF181" s="20"/>
      <c r="BG181" s="19">
        <f t="shared" si="909"/>
        <v>0</v>
      </c>
      <c r="BH181" s="20"/>
      <c r="BI181" s="19">
        <f t="shared" si="910"/>
        <v>0</v>
      </c>
      <c r="BJ181" s="20"/>
      <c r="BK181" s="19">
        <f t="shared" si="911"/>
        <v>0</v>
      </c>
      <c r="BL181" s="20"/>
      <c r="BM181" s="19">
        <f t="shared" si="912"/>
        <v>0</v>
      </c>
      <c r="BN181" s="20"/>
      <c r="BO181" s="19">
        <f t="shared" si="913"/>
        <v>0</v>
      </c>
      <c r="BP181" s="20"/>
      <c r="BQ181" s="19">
        <f t="shared" si="914"/>
        <v>0</v>
      </c>
      <c r="BR181" s="20"/>
      <c r="BS181" s="19">
        <f t="shared" si="915"/>
        <v>0</v>
      </c>
      <c r="BT181" s="20"/>
      <c r="BU181" s="19">
        <f t="shared" si="916"/>
        <v>0</v>
      </c>
      <c r="BV181" s="20"/>
      <c r="BW181" s="19">
        <f t="shared" si="917"/>
        <v>0</v>
      </c>
      <c r="BX181" s="20"/>
      <c r="BY181" s="22">
        <f t="shared" si="918"/>
        <v>0</v>
      </c>
      <c r="BZ181" s="20"/>
      <c r="CA181" s="19">
        <f t="shared" si="919"/>
        <v>0</v>
      </c>
      <c r="CB181" s="20"/>
      <c r="CC181" s="19">
        <f t="shared" si="920"/>
        <v>0</v>
      </c>
      <c r="CD181" s="20"/>
      <c r="CE181" s="21">
        <f t="shared" si="921"/>
        <v>0</v>
      </c>
      <c r="CF181" s="20"/>
      <c r="CG181" s="20">
        <f t="shared" si="922"/>
        <v>0</v>
      </c>
      <c r="CH181" s="20"/>
      <c r="CI181" s="19">
        <f t="shared" si="923"/>
        <v>0</v>
      </c>
      <c r="CJ181" s="20"/>
      <c r="CK181" s="19">
        <f t="shared" si="924"/>
        <v>0</v>
      </c>
      <c r="CL181" s="20"/>
      <c r="CM181" s="19">
        <f t="shared" si="925"/>
        <v>0</v>
      </c>
      <c r="CN181" s="20"/>
      <c r="CO181" s="19">
        <f t="shared" si="926"/>
        <v>0</v>
      </c>
      <c r="CP181" s="20"/>
      <c r="CQ181" s="19">
        <f t="shared" si="927"/>
        <v>0</v>
      </c>
      <c r="CR181" s="20"/>
      <c r="CS181" s="19">
        <f t="shared" si="928"/>
        <v>0</v>
      </c>
      <c r="CT181" s="20"/>
      <c r="CU181" s="19">
        <f t="shared" si="929"/>
        <v>0</v>
      </c>
      <c r="CV181" s="24">
        <v>0</v>
      </c>
      <c r="CW181" s="19">
        <f t="shared" si="930"/>
        <v>0</v>
      </c>
      <c r="CX181" s="20"/>
      <c r="CY181" s="19">
        <f t="shared" si="931"/>
        <v>0</v>
      </c>
      <c r="CZ181" s="20"/>
      <c r="DA181" s="19">
        <f t="shared" si="932"/>
        <v>0</v>
      </c>
      <c r="DB181" s="20"/>
      <c r="DC181" s="19">
        <f t="shared" si="933"/>
        <v>0</v>
      </c>
      <c r="DD181" s="20"/>
      <c r="DE181" s="19">
        <f t="shared" si="934"/>
        <v>0</v>
      </c>
      <c r="DF181" s="20"/>
      <c r="DG181" s="19">
        <f t="shared" si="935"/>
        <v>0</v>
      </c>
      <c r="DH181" s="20"/>
      <c r="DI181" s="19">
        <f t="shared" si="936"/>
        <v>0</v>
      </c>
      <c r="DJ181" s="20"/>
      <c r="DK181" s="19">
        <f t="shared" si="937"/>
        <v>0</v>
      </c>
      <c r="DL181" s="19">
        <f t="shared" si="938"/>
        <v>886</v>
      </c>
      <c r="DM181" s="19">
        <f t="shared" si="938"/>
        <v>36676640</v>
      </c>
    </row>
    <row r="182" spans="1:117" ht="60" customHeight="1" x14ac:dyDescent="0.25">
      <c r="A182" s="123"/>
      <c r="B182" s="81">
        <v>148</v>
      </c>
      <c r="C182" s="13" t="s">
        <v>301</v>
      </c>
      <c r="D182" s="14">
        <v>22900</v>
      </c>
      <c r="E182" s="23">
        <v>1.56</v>
      </c>
      <c r="F182" s="23"/>
      <c r="G182" s="16">
        <v>1</v>
      </c>
      <c r="H182" s="14">
        <v>1.4</v>
      </c>
      <c r="I182" s="14">
        <v>1.68</v>
      </c>
      <c r="J182" s="14">
        <v>2.23</v>
      </c>
      <c r="K182" s="17">
        <v>2.57</v>
      </c>
      <c r="L182" s="20"/>
      <c r="M182" s="19">
        <f t="shared" si="939"/>
        <v>0</v>
      </c>
      <c r="N182" s="20">
        <v>0</v>
      </c>
      <c r="O182" s="20">
        <f t="shared" si="887"/>
        <v>0</v>
      </c>
      <c r="P182" s="20"/>
      <c r="Q182" s="19">
        <f t="shared" si="888"/>
        <v>0</v>
      </c>
      <c r="R182" s="20"/>
      <c r="S182" s="19">
        <f t="shared" si="889"/>
        <v>0</v>
      </c>
      <c r="T182" s="20">
        <v>1450</v>
      </c>
      <c r="U182" s="19">
        <f t="shared" si="890"/>
        <v>79771692</v>
      </c>
      <c r="V182" s="20"/>
      <c r="W182" s="19">
        <f t="shared" si="891"/>
        <v>0</v>
      </c>
      <c r="X182" s="20"/>
      <c r="Y182" s="19">
        <f t="shared" si="892"/>
        <v>0</v>
      </c>
      <c r="Z182" s="20"/>
      <c r="AA182" s="19">
        <f t="shared" si="893"/>
        <v>0</v>
      </c>
      <c r="AB182" s="20"/>
      <c r="AC182" s="19">
        <f t="shared" si="894"/>
        <v>0</v>
      </c>
      <c r="AD182" s="20"/>
      <c r="AE182" s="19">
        <f t="shared" si="895"/>
        <v>0</v>
      </c>
      <c r="AF182" s="151"/>
      <c r="AG182" s="19">
        <f t="shared" si="896"/>
        <v>0</v>
      </c>
      <c r="AH182" s="20">
        <v>5</v>
      </c>
      <c r="AI182" s="19">
        <f t="shared" si="897"/>
        <v>275074.8</v>
      </c>
      <c r="AJ182" s="24"/>
      <c r="AK182" s="19">
        <f t="shared" si="898"/>
        <v>0</v>
      </c>
      <c r="AL182" s="20"/>
      <c r="AM182" s="19">
        <f t="shared" si="899"/>
        <v>0</v>
      </c>
      <c r="AN182" s="20"/>
      <c r="AO182" s="19">
        <f t="shared" si="900"/>
        <v>0</v>
      </c>
      <c r="AP182" s="20"/>
      <c r="AQ182" s="20">
        <f t="shared" si="901"/>
        <v>0</v>
      </c>
      <c r="AR182" s="20"/>
      <c r="AS182" s="20">
        <f t="shared" si="902"/>
        <v>0</v>
      </c>
      <c r="AT182" s="20"/>
      <c r="AU182" s="19">
        <f t="shared" si="903"/>
        <v>0</v>
      </c>
      <c r="AV182" s="20"/>
      <c r="AW182" s="19">
        <f t="shared" si="904"/>
        <v>0</v>
      </c>
      <c r="AX182" s="20"/>
      <c r="AY182" s="19">
        <f t="shared" si="905"/>
        <v>0</v>
      </c>
      <c r="AZ182" s="20"/>
      <c r="BA182" s="19">
        <f t="shared" si="906"/>
        <v>0</v>
      </c>
      <c r="BB182" s="20"/>
      <c r="BC182" s="19">
        <f t="shared" si="907"/>
        <v>0</v>
      </c>
      <c r="BD182" s="20"/>
      <c r="BE182" s="19">
        <f t="shared" si="908"/>
        <v>0</v>
      </c>
      <c r="BF182" s="20"/>
      <c r="BG182" s="19">
        <f t="shared" si="909"/>
        <v>0</v>
      </c>
      <c r="BH182" s="20"/>
      <c r="BI182" s="19">
        <f t="shared" si="910"/>
        <v>0</v>
      </c>
      <c r="BJ182" s="20"/>
      <c r="BK182" s="19">
        <f t="shared" si="911"/>
        <v>0</v>
      </c>
      <c r="BL182" s="20"/>
      <c r="BM182" s="19">
        <f t="shared" si="912"/>
        <v>0</v>
      </c>
      <c r="BN182" s="20"/>
      <c r="BO182" s="19">
        <f t="shared" si="913"/>
        <v>0</v>
      </c>
      <c r="BP182" s="20"/>
      <c r="BQ182" s="19">
        <f t="shared" si="914"/>
        <v>0</v>
      </c>
      <c r="BR182" s="20"/>
      <c r="BS182" s="19">
        <f t="shared" si="915"/>
        <v>0</v>
      </c>
      <c r="BT182" s="20"/>
      <c r="BU182" s="19">
        <f t="shared" si="916"/>
        <v>0</v>
      </c>
      <c r="BV182" s="20"/>
      <c r="BW182" s="19">
        <f t="shared" si="917"/>
        <v>0</v>
      </c>
      <c r="BX182" s="20"/>
      <c r="BY182" s="22">
        <f t="shared" si="918"/>
        <v>0</v>
      </c>
      <c r="BZ182" s="20"/>
      <c r="CA182" s="19">
        <f t="shared" si="919"/>
        <v>0</v>
      </c>
      <c r="CB182" s="20"/>
      <c r="CC182" s="19">
        <f t="shared" si="920"/>
        <v>0</v>
      </c>
      <c r="CD182" s="20"/>
      <c r="CE182" s="21">
        <f t="shared" si="921"/>
        <v>0</v>
      </c>
      <c r="CF182" s="20"/>
      <c r="CG182" s="20">
        <f t="shared" si="922"/>
        <v>0</v>
      </c>
      <c r="CH182" s="20"/>
      <c r="CI182" s="19">
        <f t="shared" si="923"/>
        <v>0</v>
      </c>
      <c r="CJ182" s="20"/>
      <c r="CK182" s="19">
        <f t="shared" si="924"/>
        <v>0</v>
      </c>
      <c r="CL182" s="20"/>
      <c r="CM182" s="19">
        <f t="shared" si="925"/>
        <v>0</v>
      </c>
      <c r="CN182" s="20"/>
      <c r="CO182" s="19">
        <f t="shared" si="926"/>
        <v>0</v>
      </c>
      <c r="CP182" s="20"/>
      <c r="CQ182" s="19">
        <f t="shared" si="927"/>
        <v>0</v>
      </c>
      <c r="CR182" s="20"/>
      <c r="CS182" s="19">
        <f t="shared" si="928"/>
        <v>0</v>
      </c>
      <c r="CT182" s="20"/>
      <c r="CU182" s="19">
        <f t="shared" si="929"/>
        <v>0</v>
      </c>
      <c r="CV182" s="24"/>
      <c r="CW182" s="19">
        <f t="shared" si="930"/>
        <v>0</v>
      </c>
      <c r="CX182" s="20"/>
      <c r="CY182" s="19">
        <f t="shared" si="931"/>
        <v>0</v>
      </c>
      <c r="CZ182" s="20"/>
      <c r="DA182" s="19">
        <f t="shared" si="932"/>
        <v>0</v>
      </c>
      <c r="DB182" s="20"/>
      <c r="DC182" s="19">
        <f t="shared" si="933"/>
        <v>0</v>
      </c>
      <c r="DD182" s="20"/>
      <c r="DE182" s="19">
        <f t="shared" si="934"/>
        <v>0</v>
      </c>
      <c r="DF182" s="20"/>
      <c r="DG182" s="19">
        <f t="shared" si="935"/>
        <v>0</v>
      </c>
      <c r="DH182" s="20"/>
      <c r="DI182" s="19">
        <f t="shared" si="936"/>
        <v>0</v>
      </c>
      <c r="DJ182" s="20"/>
      <c r="DK182" s="19">
        <f t="shared" si="937"/>
        <v>0</v>
      </c>
      <c r="DL182" s="19">
        <f t="shared" si="938"/>
        <v>1455</v>
      </c>
      <c r="DM182" s="19">
        <f t="shared" si="938"/>
        <v>80046766.799999997</v>
      </c>
    </row>
    <row r="183" spans="1:117" ht="60" customHeight="1" x14ac:dyDescent="0.25">
      <c r="A183" s="123"/>
      <c r="B183" s="81">
        <v>149</v>
      </c>
      <c r="C183" s="13" t="s">
        <v>302</v>
      </c>
      <c r="D183" s="14">
        <v>22900</v>
      </c>
      <c r="E183" s="23">
        <v>2.23</v>
      </c>
      <c r="F183" s="23"/>
      <c r="G183" s="16">
        <v>1</v>
      </c>
      <c r="H183" s="14">
        <v>1.4</v>
      </c>
      <c r="I183" s="14">
        <v>1.68</v>
      </c>
      <c r="J183" s="14">
        <v>2.23</v>
      </c>
      <c r="K183" s="17">
        <v>2.57</v>
      </c>
      <c r="L183" s="20"/>
      <c r="M183" s="19">
        <f t="shared" si="939"/>
        <v>0</v>
      </c>
      <c r="N183" s="20">
        <v>0</v>
      </c>
      <c r="O183" s="20">
        <f t="shared" si="887"/>
        <v>0</v>
      </c>
      <c r="P183" s="20"/>
      <c r="Q183" s="19">
        <f t="shared" si="888"/>
        <v>0</v>
      </c>
      <c r="R183" s="20"/>
      <c r="S183" s="19">
        <f t="shared" si="889"/>
        <v>0</v>
      </c>
      <c r="T183" s="20">
        <v>146</v>
      </c>
      <c r="U183" s="19">
        <f t="shared" si="890"/>
        <v>11481904.279999999</v>
      </c>
      <c r="V183" s="20"/>
      <c r="W183" s="19">
        <f t="shared" si="891"/>
        <v>0</v>
      </c>
      <c r="X183" s="20"/>
      <c r="Y183" s="19">
        <f t="shared" si="892"/>
        <v>0</v>
      </c>
      <c r="Z183" s="20"/>
      <c r="AA183" s="19">
        <f t="shared" si="893"/>
        <v>0</v>
      </c>
      <c r="AB183" s="20"/>
      <c r="AC183" s="19">
        <f t="shared" si="894"/>
        <v>0</v>
      </c>
      <c r="AD183" s="20"/>
      <c r="AE183" s="19">
        <f t="shared" si="895"/>
        <v>0</v>
      </c>
      <c r="AF183" s="151"/>
      <c r="AG183" s="19">
        <f t="shared" si="896"/>
        <v>0</v>
      </c>
      <c r="AH183" s="20">
        <v>5</v>
      </c>
      <c r="AI183" s="19">
        <f t="shared" si="897"/>
        <v>393215.9</v>
      </c>
      <c r="AJ183" s="24"/>
      <c r="AK183" s="19">
        <f t="shared" si="898"/>
        <v>0</v>
      </c>
      <c r="AL183" s="20"/>
      <c r="AM183" s="19">
        <f t="shared" si="899"/>
        <v>0</v>
      </c>
      <c r="AN183" s="20"/>
      <c r="AO183" s="19">
        <f t="shared" si="900"/>
        <v>0</v>
      </c>
      <c r="AP183" s="20"/>
      <c r="AQ183" s="20">
        <f t="shared" si="901"/>
        <v>0</v>
      </c>
      <c r="AR183" s="20"/>
      <c r="AS183" s="20">
        <f t="shared" si="902"/>
        <v>0</v>
      </c>
      <c r="AT183" s="20"/>
      <c r="AU183" s="19">
        <f t="shared" si="903"/>
        <v>0</v>
      </c>
      <c r="AV183" s="20"/>
      <c r="AW183" s="19">
        <f t="shared" si="904"/>
        <v>0</v>
      </c>
      <c r="AX183" s="20"/>
      <c r="AY183" s="19">
        <f t="shared" si="905"/>
        <v>0</v>
      </c>
      <c r="AZ183" s="20"/>
      <c r="BA183" s="19">
        <f t="shared" si="906"/>
        <v>0</v>
      </c>
      <c r="BB183" s="20"/>
      <c r="BC183" s="19">
        <f t="shared" si="907"/>
        <v>0</v>
      </c>
      <c r="BD183" s="20"/>
      <c r="BE183" s="19">
        <f t="shared" si="908"/>
        <v>0</v>
      </c>
      <c r="BF183" s="20"/>
      <c r="BG183" s="19">
        <f t="shared" si="909"/>
        <v>0</v>
      </c>
      <c r="BH183" s="20"/>
      <c r="BI183" s="19">
        <f t="shared" si="910"/>
        <v>0</v>
      </c>
      <c r="BJ183" s="20"/>
      <c r="BK183" s="19">
        <f t="shared" si="911"/>
        <v>0</v>
      </c>
      <c r="BL183" s="20"/>
      <c r="BM183" s="19">
        <f t="shared" si="912"/>
        <v>0</v>
      </c>
      <c r="BN183" s="20"/>
      <c r="BO183" s="19">
        <f t="shared" si="913"/>
        <v>0</v>
      </c>
      <c r="BP183" s="20"/>
      <c r="BQ183" s="19">
        <f t="shared" si="914"/>
        <v>0</v>
      </c>
      <c r="BR183" s="20"/>
      <c r="BS183" s="19">
        <f t="shared" si="915"/>
        <v>0</v>
      </c>
      <c r="BT183" s="20"/>
      <c r="BU183" s="19">
        <f t="shared" si="916"/>
        <v>0</v>
      </c>
      <c r="BV183" s="20"/>
      <c r="BW183" s="19">
        <f t="shared" si="917"/>
        <v>0</v>
      </c>
      <c r="BX183" s="20"/>
      <c r="BY183" s="22">
        <f t="shared" si="918"/>
        <v>0</v>
      </c>
      <c r="BZ183" s="20"/>
      <c r="CA183" s="19">
        <f t="shared" si="919"/>
        <v>0</v>
      </c>
      <c r="CB183" s="20"/>
      <c r="CC183" s="19">
        <f t="shared" si="920"/>
        <v>0</v>
      </c>
      <c r="CD183" s="20"/>
      <c r="CE183" s="21">
        <f t="shared" si="921"/>
        <v>0</v>
      </c>
      <c r="CF183" s="20"/>
      <c r="CG183" s="20">
        <f t="shared" si="922"/>
        <v>0</v>
      </c>
      <c r="CH183" s="20"/>
      <c r="CI183" s="19">
        <f t="shared" si="923"/>
        <v>0</v>
      </c>
      <c r="CJ183" s="20"/>
      <c r="CK183" s="19">
        <f t="shared" si="924"/>
        <v>0</v>
      </c>
      <c r="CL183" s="20"/>
      <c r="CM183" s="19">
        <f t="shared" si="925"/>
        <v>0</v>
      </c>
      <c r="CN183" s="20"/>
      <c r="CO183" s="19">
        <f t="shared" si="926"/>
        <v>0</v>
      </c>
      <c r="CP183" s="20"/>
      <c r="CQ183" s="19">
        <f t="shared" si="927"/>
        <v>0</v>
      </c>
      <c r="CR183" s="20"/>
      <c r="CS183" s="19">
        <f t="shared" si="928"/>
        <v>0</v>
      </c>
      <c r="CT183" s="20"/>
      <c r="CU183" s="19">
        <f t="shared" si="929"/>
        <v>0</v>
      </c>
      <c r="CV183" s="24"/>
      <c r="CW183" s="19">
        <f t="shared" si="930"/>
        <v>0</v>
      </c>
      <c r="CX183" s="20"/>
      <c r="CY183" s="19">
        <f t="shared" si="931"/>
        <v>0</v>
      </c>
      <c r="CZ183" s="20"/>
      <c r="DA183" s="19">
        <f t="shared" si="932"/>
        <v>0</v>
      </c>
      <c r="DB183" s="20"/>
      <c r="DC183" s="19">
        <f t="shared" si="933"/>
        <v>0</v>
      </c>
      <c r="DD183" s="20"/>
      <c r="DE183" s="19">
        <f t="shared" si="934"/>
        <v>0</v>
      </c>
      <c r="DF183" s="20"/>
      <c r="DG183" s="19">
        <f t="shared" si="935"/>
        <v>0</v>
      </c>
      <c r="DH183" s="20"/>
      <c r="DI183" s="19">
        <f t="shared" si="936"/>
        <v>0</v>
      </c>
      <c r="DJ183" s="20"/>
      <c r="DK183" s="19">
        <f t="shared" si="937"/>
        <v>0</v>
      </c>
      <c r="DL183" s="19">
        <f t="shared" si="938"/>
        <v>151</v>
      </c>
      <c r="DM183" s="19">
        <f t="shared" si="938"/>
        <v>11875120.18</v>
      </c>
    </row>
    <row r="184" spans="1:117" ht="60" customHeight="1" x14ac:dyDescent="0.25">
      <c r="A184" s="123"/>
      <c r="B184" s="81">
        <v>150</v>
      </c>
      <c r="C184" s="13" t="s">
        <v>303</v>
      </c>
      <c r="D184" s="14">
        <v>22900</v>
      </c>
      <c r="E184" s="23">
        <v>2.4</v>
      </c>
      <c r="F184" s="23"/>
      <c r="G184" s="16">
        <v>1</v>
      </c>
      <c r="H184" s="14">
        <v>1.4</v>
      </c>
      <c r="I184" s="14">
        <v>1.68</v>
      </c>
      <c r="J184" s="14">
        <v>2.23</v>
      </c>
      <c r="K184" s="17">
        <v>2.57</v>
      </c>
      <c r="L184" s="20"/>
      <c r="M184" s="19">
        <f t="shared" si="939"/>
        <v>0</v>
      </c>
      <c r="N184" s="20">
        <v>0</v>
      </c>
      <c r="O184" s="20">
        <f t="shared" si="887"/>
        <v>0</v>
      </c>
      <c r="P184" s="20"/>
      <c r="Q184" s="19">
        <f t="shared" si="888"/>
        <v>0</v>
      </c>
      <c r="R184" s="20"/>
      <c r="S184" s="19">
        <f t="shared" si="889"/>
        <v>0</v>
      </c>
      <c r="T184" s="20">
        <v>40</v>
      </c>
      <c r="U184" s="19">
        <f t="shared" si="890"/>
        <v>3385536.0000000005</v>
      </c>
      <c r="V184" s="20"/>
      <c r="W184" s="19">
        <f t="shared" si="891"/>
        <v>0</v>
      </c>
      <c r="X184" s="20"/>
      <c r="Y184" s="19">
        <f t="shared" si="892"/>
        <v>0</v>
      </c>
      <c r="Z184" s="20"/>
      <c r="AA184" s="19">
        <f t="shared" si="893"/>
        <v>0</v>
      </c>
      <c r="AB184" s="20"/>
      <c r="AC184" s="19">
        <f t="shared" si="894"/>
        <v>0</v>
      </c>
      <c r="AD184" s="20"/>
      <c r="AE184" s="19">
        <f t="shared" si="895"/>
        <v>0</v>
      </c>
      <c r="AF184" s="151"/>
      <c r="AG184" s="19">
        <f t="shared" si="896"/>
        <v>0</v>
      </c>
      <c r="AH184" s="20">
        <v>5</v>
      </c>
      <c r="AI184" s="19">
        <f t="shared" si="897"/>
        <v>423192.00000000006</v>
      </c>
      <c r="AJ184" s="24"/>
      <c r="AK184" s="19">
        <f t="shared" si="898"/>
        <v>0</v>
      </c>
      <c r="AL184" s="20"/>
      <c r="AM184" s="19">
        <f t="shared" si="899"/>
        <v>0</v>
      </c>
      <c r="AN184" s="20"/>
      <c r="AO184" s="19">
        <f t="shared" si="900"/>
        <v>0</v>
      </c>
      <c r="AP184" s="20"/>
      <c r="AQ184" s="20">
        <f t="shared" si="901"/>
        <v>0</v>
      </c>
      <c r="AR184" s="20"/>
      <c r="AS184" s="20">
        <f t="shared" si="902"/>
        <v>0</v>
      </c>
      <c r="AT184" s="20"/>
      <c r="AU184" s="19">
        <f t="shared" si="903"/>
        <v>0</v>
      </c>
      <c r="AV184" s="20"/>
      <c r="AW184" s="19">
        <f t="shared" si="904"/>
        <v>0</v>
      </c>
      <c r="AX184" s="20"/>
      <c r="AY184" s="19">
        <f t="shared" si="905"/>
        <v>0</v>
      </c>
      <c r="AZ184" s="20"/>
      <c r="BA184" s="19">
        <f t="shared" si="906"/>
        <v>0</v>
      </c>
      <c r="BB184" s="20"/>
      <c r="BC184" s="19">
        <f t="shared" si="907"/>
        <v>0</v>
      </c>
      <c r="BD184" s="20"/>
      <c r="BE184" s="19">
        <f t="shared" si="908"/>
        <v>0</v>
      </c>
      <c r="BF184" s="20"/>
      <c r="BG184" s="19">
        <f t="shared" si="909"/>
        <v>0</v>
      </c>
      <c r="BH184" s="20"/>
      <c r="BI184" s="19">
        <f t="shared" si="910"/>
        <v>0</v>
      </c>
      <c r="BJ184" s="20"/>
      <c r="BK184" s="19">
        <f t="shared" si="911"/>
        <v>0</v>
      </c>
      <c r="BL184" s="20"/>
      <c r="BM184" s="19">
        <f t="shared" si="912"/>
        <v>0</v>
      </c>
      <c r="BN184" s="20"/>
      <c r="BO184" s="19">
        <f t="shared" si="913"/>
        <v>0</v>
      </c>
      <c r="BP184" s="20"/>
      <c r="BQ184" s="19">
        <f t="shared" si="914"/>
        <v>0</v>
      </c>
      <c r="BR184" s="20"/>
      <c r="BS184" s="19">
        <f t="shared" si="915"/>
        <v>0</v>
      </c>
      <c r="BT184" s="20"/>
      <c r="BU184" s="19">
        <f t="shared" si="916"/>
        <v>0</v>
      </c>
      <c r="BV184" s="20"/>
      <c r="BW184" s="19">
        <f t="shared" si="917"/>
        <v>0</v>
      </c>
      <c r="BX184" s="20"/>
      <c r="BY184" s="22">
        <f t="shared" si="918"/>
        <v>0</v>
      </c>
      <c r="BZ184" s="20"/>
      <c r="CA184" s="19">
        <f t="shared" si="919"/>
        <v>0</v>
      </c>
      <c r="CB184" s="20"/>
      <c r="CC184" s="19">
        <f t="shared" si="920"/>
        <v>0</v>
      </c>
      <c r="CD184" s="20"/>
      <c r="CE184" s="21">
        <f t="shared" si="921"/>
        <v>0</v>
      </c>
      <c r="CF184" s="20"/>
      <c r="CG184" s="20">
        <f t="shared" si="922"/>
        <v>0</v>
      </c>
      <c r="CH184" s="20"/>
      <c r="CI184" s="19">
        <f t="shared" si="923"/>
        <v>0</v>
      </c>
      <c r="CJ184" s="20"/>
      <c r="CK184" s="19">
        <f t="shared" si="924"/>
        <v>0</v>
      </c>
      <c r="CL184" s="20"/>
      <c r="CM184" s="19">
        <f t="shared" si="925"/>
        <v>0</v>
      </c>
      <c r="CN184" s="20"/>
      <c r="CO184" s="19">
        <f t="shared" si="926"/>
        <v>0</v>
      </c>
      <c r="CP184" s="20"/>
      <c r="CQ184" s="19">
        <f t="shared" si="927"/>
        <v>0</v>
      </c>
      <c r="CR184" s="20"/>
      <c r="CS184" s="19">
        <f t="shared" si="928"/>
        <v>0</v>
      </c>
      <c r="CT184" s="20"/>
      <c r="CU184" s="19">
        <f t="shared" si="929"/>
        <v>0</v>
      </c>
      <c r="CV184" s="24"/>
      <c r="CW184" s="19">
        <f t="shared" si="930"/>
        <v>0</v>
      </c>
      <c r="CX184" s="20"/>
      <c r="CY184" s="19">
        <f t="shared" si="931"/>
        <v>0</v>
      </c>
      <c r="CZ184" s="20"/>
      <c r="DA184" s="19">
        <f t="shared" si="932"/>
        <v>0</v>
      </c>
      <c r="DB184" s="20"/>
      <c r="DC184" s="19">
        <f t="shared" si="933"/>
        <v>0</v>
      </c>
      <c r="DD184" s="20"/>
      <c r="DE184" s="19">
        <f t="shared" si="934"/>
        <v>0</v>
      </c>
      <c r="DF184" s="20"/>
      <c r="DG184" s="19">
        <f t="shared" si="935"/>
        <v>0</v>
      </c>
      <c r="DH184" s="20"/>
      <c r="DI184" s="19">
        <f t="shared" si="936"/>
        <v>0</v>
      </c>
      <c r="DJ184" s="20"/>
      <c r="DK184" s="19">
        <f t="shared" si="937"/>
        <v>0</v>
      </c>
      <c r="DL184" s="19">
        <f t="shared" si="938"/>
        <v>45</v>
      </c>
      <c r="DM184" s="19">
        <f t="shared" si="938"/>
        <v>3808728.0000000005</v>
      </c>
    </row>
    <row r="185" spans="1:117" ht="60" customHeight="1" x14ac:dyDescent="0.25">
      <c r="A185" s="123"/>
      <c r="B185" s="81">
        <v>151</v>
      </c>
      <c r="C185" s="13" t="s">
        <v>304</v>
      </c>
      <c r="D185" s="14">
        <v>22900</v>
      </c>
      <c r="E185" s="23">
        <v>2.92</v>
      </c>
      <c r="F185" s="23"/>
      <c r="G185" s="16">
        <v>1</v>
      </c>
      <c r="H185" s="14">
        <v>1.4</v>
      </c>
      <c r="I185" s="14">
        <v>1.68</v>
      </c>
      <c r="J185" s="14">
        <v>2.23</v>
      </c>
      <c r="K185" s="17">
        <v>2.57</v>
      </c>
      <c r="L185" s="20"/>
      <c r="M185" s="19">
        <f t="shared" si="939"/>
        <v>0</v>
      </c>
      <c r="N185" s="20">
        <v>0</v>
      </c>
      <c r="O185" s="20">
        <f t="shared" si="887"/>
        <v>0</v>
      </c>
      <c r="P185" s="20"/>
      <c r="Q185" s="19">
        <f t="shared" si="888"/>
        <v>0</v>
      </c>
      <c r="R185" s="20"/>
      <c r="S185" s="19">
        <f t="shared" si="889"/>
        <v>0</v>
      </c>
      <c r="T185" s="20">
        <v>120</v>
      </c>
      <c r="U185" s="19">
        <f t="shared" si="890"/>
        <v>12357206.4</v>
      </c>
      <c r="V185" s="20"/>
      <c r="W185" s="19">
        <f t="shared" si="891"/>
        <v>0</v>
      </c>
      <c r="X185" s="20"/>
      <c r="Y185" s="19">
        <f t="shared" si="892"/>
        <v>0</v>
      </c>
      <c r="Z185" s="20"/>
      <c r="AA185" s="19">
        <f t="shared" si="893"/>
        <v>0</v>
      </c>
      <c r="AB185" s="20"/>
      <c r="AC185" s="19">
        <f t="shared" si="894"/>
        <v>0</v>
      </c>
      <c r="AD185" s="20"/>
      <c r="AE185" s="19">
        <f t="shared" si="895"/>
        <v>0</v>
      </c>
      <c r="AF185" s="151"/>
      <c r="AG185" s="19">
        <f t="shared" si="896"/>
        <v>0</v>
      </c>
      <c r="AH185" s="20"/>
      <c r="AI185" s="19">
        <f t="shared" si="897"/>
        <v>0</v>
      </c>
      <c r="AJ185" s="24"/>
      <c r="AK185" s="19">
        <f t="shared" si="898"/>
        <v>0</v>
      </c>
      <c r="AL185" s="20"/>
      <c r="AM185" s="19">
        <f t="shared" si="899"/>
        <v>0</v>
      </c>
      <c r="AN185" s="20"/>
      <c r="AO185" s="19">
        <f t="shared" si="900"/>
        <v>0</v>
      </c>
      <c r="AP185" s="20"/>
      <c r="AQ185" s="20">
        <f t="shared" si="901"/>
        <v>0</v>
      </c>
      <c r="AR185" s="20"/>
      <c r="AS185" s="20">
        <f t="shared" si="902"/>
        <v>0</v>
      </c>
      <c r="AT185" s="20"/>
      <c r="AU185" s="19">
        <f t="shared" si="903"/>
        <v>0</v>
      </c>
      <c r="AV185" s="20"/>
      <c r="AW185" s="19">
        <f t="shared" si="904"/>
        <v>0</v>
      </c>
      <c r="AX185" s="20"/>
      <c r="AY185" s="19">
        <f t="shared" si="905"/>
        <v>0</v>
      </c>
      <c r="AZ185" s="20"/>
      <c r="BA185" s="19">
        <f t="shared" si="906"/>
        <v>0</v>
      </c>
      <c r="BB185" s="20"/>
      <c r="BC185" s="19">
        <f t="shared" si="907"/>
        <v>0</v>
      </c>
      <c r="BD185" s="20"/>
      <c r="BE185" s="19">
        <f t="shared" si="908"/>
        <v>0</v>
      </c>
      <c r="BF185" s="20"/>
      <c r="BG185" s="19">
        <f t="shared" si="909"/>
        <v>0</v>
      </c>
      <c r="BH185" s="20"/>
      <c r="BI185" s="19">
        <f t="shared" si="910"/>
        <v>0</v>
      </c>
      <c r="BJ185" s="20"/>
      <c r="BK185" s="19">
        <f t="shared" si="911"/>
        <v>0</v>
      </c>
      <c r="BL185" s="20"/>
      <c r="BM185" s="19">
        <f t="shared" si="912"/>
        <v>0</v>
      </c>
      <c r="BN185" s="20"/>
      <c r="BO185" s="19">
        <f t="shared" si="913"/>
        <v>0</v>
      </c>
      <c r="BP185" s="20"/>
      <c r="BQ185" s="19">
        <f t="shared" si="914"/>
        <v>0</v>
      </c>
      <c r="BR185" s="20"/>
      <c r="BS185" s="19">
        <f t="shared" si="915"/>
        <v>0</v>
      </c>
      <c r="BT185" s="20"/>
      <c r="BU185" s="19">
        <f t="shared" si="916"/>
        <v>0</v>
      </c>
      <c r="BV185" s="20"/>
      <c r="BW185" s="19">
        <f t="shared" si="917"/>
        <v>0</v>
      </c>
      <c r="BX185" s="20"/>
      <c r="BY185" s="22">
        <f t="shared" si="918"/>
        <v>0</v>
      </c>
      <c r="BZ185" s="20"/>
      <c r="CA185" s="19">
        <f t="shared" si="919"/>
        <v>0</v>
      </c>
      <c r="CB185" s="20"/>
      <c r="CC185" s="19">
        <f t="shared" si="920"/>
        <v>0</v>
      </c>
      <c r="CD185" s="20"/>
      <c r="CE185" s="21">
        <f t="shared" si="921"/>
        <v>0</v>
      </c>
      <c r="CF185" s="20"/>
      <c r="CG185" s="20">
        <f t="shared" si="922"/>
        <v>0</v>
      </c>
      <c r="CH185" s="20"/>
      <c r="CI185" s="19">
        <f t="shared" si="923"/>
        <v>0</v>
      </c>
      <c r="CJ185" s="20"/>
      <c r="CK185" s="19">
        <f t="shared" si="924"/>
        <v>0</v>
      </c>
      <c r="CL185" s="20"/>
      <c r="CM185" s="19">
        <f t="shared" si="925"/>
        <v>0</v>
      </c>
      <c r="CN185" s="20"/>
      <c r="CO185" s="19">
        <f t="shared" si="926"/>
        <v>0</v>
      </c>
      <c r="CP185" s="20"/>
      <c r="CQ185" s="19">
        <f t="shared" si="927"/>
        <v>0</v>
      </c>
      <c r="CR185" s="20"/>
      <c r="CS185" s="19">
        <f t="shared" si="928"/>
        <v>0</v>
      </c>
      <c r="CT185" s="20"/>
      <c r="CU185" s="19">
        <f t="shared" si="929"/>
        <v>0</v>
      </c>
      <c r="CV185" s="24"/>
      <c r="CW185" s="19">
        <f t="shared" si="930"/>
        <v>0</v>
      </c>
      <c r="CX185" s="20"/>
      <c r="CY185" s="19">
        <f t="shared" si="931"/>
        <v>0</v>
      </c>
      <c r="CZ185" s="20"/>
      <c r="DA185" s="19">
        <f t="shared" si="932"/>
        <v>0</v>
      </c>
      <c r="DB185" s="20"/>
      <c r="DC185" s="19">
        <f t="shared" si="933"/>
        <v>0</v>
      </c>
      <c r="DD185" s="20"/>
      <c r="DE185" s="19">
        <f t="shared" si="934"/>
        <v>0</v>
      </c>
      <c r="DF185" s="20"/>
      <c r="DG185" s="19">
        <f t="shared" si="935"/>
        <v>0</v>
      </c>
      <c r="DH185" s="20"/>
      <c r="DI185" s="19">
        <f t="shared" si="936"/>
        <v>0</v>
      </c>
      <c r="DJ185" s="20"/>
      <c r="DK185" s="19">
        <f t="shared" si="937"/>
        <v>0</v>
      </c>
      <c r="DL185" s="19">
        <f t="shared" si="938"/>
        <v>120</v>
      </c>
      <c r="DM185" s="19">
        <f t="shared" si="938"/>
        <v>12357206.4</v>
      </c>
    </row>
    <row r="186" spans="1:117" ht="60" customHeight="1" x14ac:dyDescent="0.25">
      <c r="A186" s="123"/>
      <c r="B186" s="81">
        <v>152</v>
      </c>
      <c r="C186" s="13" t="s">
        <v>305</v>
      </c>
      <c r="D186" s="14">
        <v>22900</v>
      </c>
      <c r="E186" s="23">
        <v>3.3</v>
      </c>
      <c r="F186" s="23"/>
      <c r="G186" s="16">
        <v>1</v>
      </c>
      <c r="H186" s="14">
        <v>1.4</v>
      </c>
      <c r="I186" s="14">
        <v>1.68</v>
      </c>
      <c r="J186" s="14">
        <v>2.23</v>
      </c>
      <c r="K186" s="17">
        <v>2.57</v>
      </c>
      <c r="L186" s="20"/>
      <c r="M186" s="19">
        <f t="shared" si="939"/>
        <v>0</v>
      </c>
      <c r="N186" s="20">
        <v>0</v>
      </c>
      <c r="O186" s="20">
        <f t="shared" si="887"/>
        <v>0</v>
      </c>
      <c r="P186" s="20"/>
      <c r="Q186" s="19">
        <f t="shared" si="888"/>
        <v>0</v>
      </c>
      <c r="R186" s="20"/>
      <c r="S186" s="19">
        <f t="shared" si="889"/>
        <v>0</v>
      </c>
      <c r="T186" s="20">
        <v>62</v>
      </c>
      <c r="U186" s="19">
        <f t="shared" si="890"/>
        <v>7215423.6000000006</v>
      </c>
      <c r="V186" s="20"/>
      <c r="W186" s="19">
        <f t="shared" si="891"/>
        <v>0</v>
      </c>
      <c r="X186" s="20"/>
      <c r="Y186" s="19">
        <f t="shared" si="892"/>
        <v>0</v>
      </c>
      <c r="Z186" s="20"/>
      <c r="AA186" s="19">
        <f t="shared" si="893"/>
        <v>0</v>
      </c>
      <c r="AB186" s="20"/>
      <c r="AC186" s="19">
        <f t="shared" si="894"/>
        <v>0</v>
      </c>
      <c r="AD186" s="20"/>
      <c r="AE186" s="19">
        <f t="shared" si="895"/>
        <v>0</v>
      </c>
      <c r="AF186" s="151"/>
      <c r="AG186" s="19">
        <f t="shared" si="896"/>
        <v>0</v>
      </c>
      <c r="AH186" s="20"/>
      <c r="AI186" s="19">
        <f t="shared" si="897"/>
        <v>0</v>
      </c>
      <c r="AJ186" s="24"/>
      <c r="AK186" s="19">
        <f t="shared" si="898"/>
        <v>0</v>
      </c>
      <c r="AL186" s="20"/>
      <c r="AM186" s="19">
        <f t="shared" si="899"/>
        <v>0</v>
      </c>
      <c r="AN186" s="20"/>
      <c r="AO186" s="19">
        <f t="shared" si="900"/>
        <v>0</v>
      </c>
      <c r="AP186" s="20"/>
      <c r="AQ186" s="20">
        <f t="shared" si="901"/>
        <v>0</v>
      </c>
      <c r="AR186" s="20"/>
      <c r="AS186" s="20">
        <f t="shared" si="902"/>
        <v>0</v>
      </c>
      <c r="AT186" s="20"/>
      <c r="AU186" s="19">
        <f t="shared" si="903"/>
        <v>0</v>
      </c>
      <c r="AV186" s="20"/>
      <c r="AW186" s="19">
        <f t="shared" si="904"/>
        <v>0</v>
      </c>
      <c r="AX186" s="20"/>
      <c r="AY186" s="19">
        <f t="shared" si="905"/>
        <v>0</v>
      </c>
      <c r="AZ186" s="20"/>
      <c r="BA186" s="19">
        <f t="shared" si="906"/>
        <v>0</v>
      </c>
      <c r="BB186" s="20"/>
      <c r="BC186" s="19">
        <f t="shared" si="907"/>
        <v>0</v>
      </c>
      <c r="BD186" s="20"/>
      <c r="BE186" s="19">
        <f t="shared" si="908"/>
        <v>0</v>
      </c>
      <c r="BF186" s="20"/>
      <c r="BG186" s="19">
        <f t="shared" si="909"/>
        <v>0</v>
      </c>
      <c r="BH186" s="20"/>
      <c r="BI186" s="19">
        <f t="shared" si="910"/>
        <v>0</v>
      </c>
      <c r="BJ186" s="20"/>
      <c r="BK186" s="19">
        <f t="shared" si="911"/>
        <v>0</v>
      </c>
      <c r="BL186" s="20"/>
      <c r="BM186" s="19">
        <f t="shared" si="912"/>
        <v>0</v>
      </c>
      <c r="BN186" s="20"/>
      <c r="BO186" s="19">
        <f t="shared" si="913"/>
        <v>0</v>
      </c>
      <c r="BP186" s="20"/>
      <c r="BQ186" s="19">
        <f t="shared" si="914"/>
        <v>0</v>
      </c>
      <c r="BR186" s="20"/>
      <c r="BS186" s="19">
        <f t="shared" si="915"/>
        <v>0</v>
      </c>
      <c r="BT186" s="20"/>
      <c r="BU186" s="19">
        <f t="shared" si="916"/>
        <v>0</v>
      </c>
      <c r="BV186" s="20"/>
      <c r="BW186" s="19">
        <f t="shared" si="917"/>
        <v>0</v>
      </c>
      <c r="BX186" s="20"/>
      <c r="BY186" s="22">
        <f t="shared" si="918"/>
        <v>0</v>
      </c>
      <c r="BZ186" s="20"/>
      <c r="CA186" s="19">
        <f t="shared" si="919"/>
        <v>0</v>
      </c>
      <c r="CB186" s="20"/>
      <c r="CC186" s="19">
        <f t="shared" si="920"/>
        <v>0</v>
      </c>
      <c r="CD186" s="20"/>
      <c r="CE186" s="21">
        <f t="shared" si="921"/>
        <v>0</v>
      </c>
      <c r="CF186" s="20"/>
      <c r="CG186" s="20">
        <f t="shared" si="922"/>
        <v>0</v>
      </c>
      <c r="CH186" s="20"/>
      <c r="CI186" s="19">
        <f t="shared" si="923"/>
        <v>0</v>
      </c>
      <c r="CJ186" s="20"/>
      <c r="CK186" s="19">
        <f t="shared" si="924"/>
        <v>0</v>
      </c>
      <c r="CL186" s="20"/>
      <c r="CM186" s="19">
        <f t="shared" si="925"/>
        <v>0</v>
      </c>
      <c r="CN186" s="20"/>
      <c r="CO186" s="19">
        <f t="shared" si="926"/>
        <v>0</v>
      </c>
      <c r="CP186" s="20"/>
      <c r="CQ186" s="19">
        <f t="shared" si="927"/>
        <v>0</v>
      </c>
      <c r="CR186" s="20"/>
      <c r="CS186" s="19">
        <f t="shared" si="928"/>
        <v>0</v>
      </c>
      <c r="CT186" s="20"/>
      <c r="CU186" s="19">
        <f t="shared" si="929"/>
        <v>0</v>
      </c>
      <c r="CV186" s="24"/>
      <c r="CW186" s="19">
        <f t="shared" si="930"/>
        <v>0</v>
      </c>
      <c r="CX186" s="20"/>
      <c r="CY186" s="19">
        <f t="shared" si="931"/>
        <v>0</v>
      </c>
      <c r="CZ186" s="20"/>
      <c r="DA186" s="19">
        <f t="shared" si="932"/>
        <v>0</v>
      </c>
      <c r="DB186" s="20"/>
      <c r="DC186" s="19">
        <f t="shared" si="933"/>
        <v>0</v>
      </c>
      <c r="DD186" s="20"/>
      <c r="DE186" s="19">
        <f t="shared" si="934"/>
        <v>0</v>
      </c>
      <c r="DF186" s="20"/>
      <c r="DG186" s="19">
        <f t="shared" si="935"/>
        <v>0</v>
      </c>
      <c r="DH186" s="20"/>
      <c r="DI186" s="19">
        <f t="shared" si="936"/>
        <v>0</v>
      </c>
      <c r="DJ186" s="20"/>
      <c r="DK186" s="19">
        <f t="shared" si="937"/>
        <v>0</v>
      </c>
      <c r="DL186" s="19">
        <f t="shared" si="938"/>
        <v>62</v>
      </c>
      <c r="DM186" s="19">
        <f t="shared" si="938"/>
        <v>7215423.6000000006</v>
      </c>
    </row>
    <row r="187" spans="1:117" ht="60" customHeight="1" x14ac:dyDescent="0.25">
      <c r="A187" s="123"/>
      <c r="B187" s="81">
        <v>153</v>
      </c>
      <c r="C187" s="13" t="s">
        <v>306</v>
      </c>
      <c r="D187" s="14">
        <v>22900</v>
      </c>
      <c r="E187" s="23">
        <v>4.22</v>
      </c>
      <c r="F187" s="23"/>
      <c r="G187" s="16">
        <v>1</v>
      </c>
      <c r="H187" s="14">
        <v>1.4</v>
      </c>
      <c r="I187" s="14">
        <v>1.68</v>
      </c>
      <c r="J187" s="14">
        <v>2.23</v>
      </c>
      <c r="K187" s="17">
        <v>2.57</v>
      </c>
      <c r="L187" s="20"/>
      <c r="M187" s="19">
        <f t="shared" si="939"/>
        <v>0</v>
      </c>
      <c r="N187" s="20">
        <v>0</v>
      </c>
      <c r="O187" s="20">
        <f t="shared" si="887"/>
        <v>0</v>
      </c>
      <c r="P187" s="20"/>
      <c r="Q187" s="19">
        <f t="shared" si="888"/>
        <v>0</v>
      </c>
      <c r="R187" s="20"/>
      <c r="S187" s="19">
        <f t="shared" si="889"/>
        <v>0</v>
      </c>
      <c r="T187" s="20">
        <v>20</v>
      </c>
      <c r="U187" s="19">
        <f t="shared" si="890"/>
        <v>2976450.4000000004</v>
      </c>
      <c r="V187" s="20"/>
      <c r="W187" s="19">
        <f t="shared" si="891"/>
        <v>0</v>
      </c>
      <c r="X187" s="20"/>
      <c r="Y187" s="19">
        <f t="shared" si="892"/>
        <v>0</v>
      </c>
      <c r="Z187" s="20"/>
      <c r="AA187" s="19">
        <f t="shared" si="893"/>
        <v>0</v>
      </c>
      <c r="AB187" s="20"/>
      <c r="AC187" s="19">
        <f t="shared" si="894"/>
        <v>0</v>
      </c>
      <c r="AD187" s="20"/>
      <c r="AE187" s="19">
        <f t="shared" si="895"/>
        <v>0</v>
      </c>
      <c r="AF187" s="151"/>
      <c r="AG187" s="19">
        <f t="shared" si="896"/>
        <v>0</v>
      </c>
      <c r="AH187" s="20"/>
      <c r="AI187" s="19">
        <f t="shared" si="897"/>
        <v>0</v>
      </c>
      <c r="AJ187" s="24"/>
      <c r="AK187" s="19">
        <f t="shared" si="898"/>
        <v>0</v>
      </c>
      <c r="AL187" s="20"/>
      <c r="AM187" s="19">
        <f t="shared" si="899"/>
        <v>0</v>
      </c>
      <c r="AN187" s="20"/>
      <c r="AO187" s="19">
        <f t="shared" si="900"/>
        <v>0</v>
      </c>
      <c r="AP187" s="20"/>
      <c r="AQ187" s="20">
        <f t="shared" si="901"/>
        <v>0</v>
      </c>
      <c r="AR187" s="20"/>
      <c r="AS187" s="20">
        <f t="shared" si="902"/>
        <v>0</v>
      </c>
      <c r="AT187" s="20"/>
      <c r="AU187" s="19">
        <f t="shared" si="903"/>
        <v>0</v>
      </c>
      <c r="AV187" s="20"/>
      <c r="AW187" s="19">
        <f t="shared" si="904"/>
        <v>0</v>
      </c>
      <c r="AX187" s="20"/>
      <c r="AY187" s="19">
        <f t="shared" si="905"/>
        <v>0</v>
      </c>
      <c r="AZ187" s="20"/>
      <c r="BA187" s="19">
        <f t="shared" si="906"/>
        <v>0</v>
      </c>
      <c r="BB187" s="20"/>
      <c r="BC187" s="19">
        <f t="shared" si="907"/>
        <v>0</v>
      </c>
      <c r="BD187" s="20"/>
      <c r="BE187" s="19">
        <f t="shared" si="908"/>
        <v>0</v>
      </c>
      <c r="BF187" s="20"/>
      <c r="BG187" s="19">
        <f t="shared" si="909"/>
        <v>0</v>
      </c>
      <c r="BH187" s="20"/>
      <c r="BI187" s="19">
        <f t="shared" si="910"/>
        <v>0</v>
      </c>
      <c r="BJ187" s="20"/>
      <c r="BK187" s="19">
        <f t="shared" si="911"/>
        <v>0</v>
      </c>
      <c r="BL187" s="20"/>
      <c r="BM187" s="19">
        <f t="shared" si="912"/>
        <v>0</v>
      </c>
      <c r="BN187" s="20"/>
      <c r="BO187" s="19">
        <f t="shared" si="913"/>
        <v>0</v>
      </c>
      <c r="BP187" s="20"/>
      <c r="BQ187" s="19">
        <f t="shared" si="914"/>
        <v>0</v>
      </c>
      <c r="BR187" s="20"/>
      <c r="BS187" s="19">
        <f t="shared" si="915"/>
        <v>0</v>
      </c>
      <c r="BT187" s="20"/>
      <c r="BU187" s="19">
        <f t="shared" si="916"/>
        <v>0</v>
      </c>
      <c r="BV187" s="20"/>
      <c r="BW187" s="19">
        <f t="shared" si="917"/>
        <v>0</v>
      </c>
      <c r="BX187" s="20"/>
      <c r="BY187" s="22">
        <f t="shared" si="918"/>
        <v>0</v>
      </c>
      <c r="BZ187" s="20"/>
      <c r="CA187" s="19">
        <f t="shared" si="919"/>
        <v>0</v>
      </c>
      <c r="CB187" s="20"/>
      <c r="CC187" s="19">
        <f t="shared" si="920"/>
        <v>0</v>
      </c>
      <c r="CD187" s="20"/>
      <c r="CE187" s="21">
        <f t="shared" si="921"/>
        <v>0</v>
      </c>
      <c r="CF187" s="20"/>
      <c r="CG187" s="20">
        <f t="shared" si="922"/>
        <v>0</v>
      </c>
      <c r="CH187" s="20"/>
      <c r="CI187" s="19">
        <f t="shared" si="923"/>
        <v>0</v>
      </c>
      <c r="CJ187" s="20"/>
      <c r="CK187" s="19">
        <f t="shared" si="924"/>
        <v>0</v>
      </c>
      <c r="CL187" s="20"/>
      <c r="CM187" s="19">
        <f t="shared" si="925"/>
        <v>0</v>
      </c>
      <c r="CN187" s="20"/>
      <c r="CO187" s="19">
        <f t="shared" si="926"/>
        <v>0</v>
      </c>
      <c r="CP187" s="20"/>
      <c r="CQ187" s="19">
        <f t="shared" si="927"/>
        <v>0</v>
      </c>
      <c r="CR187" s="20"/>
      <c r="CS187" s="19">
        <f t="shared" si="928"/>
        <v>0</v>
      </c>
      <c r="CT187" s="20"/>
      <c r="CU187" s="19">
        <f t="shared" si="929"/>
        <v>0</v>
      </c>
      <c r="CV187" s="24"/>
      <c r="CW187" s="19">
        <f t="shared" si="930"/>
        <v>0</v>
      </c>
      <c r="CX187" s="20"/>
      <c r="CY187" s="19">
        <f t="shared" si="931"/>
        <v>0</v>
      </c>
      <c r="CZ187" s="20"/>
      <c r="DA187" s="19">
        <f t="shared" si="932"/>
        <v>0</v>
      </c>
      <c r="DB187" s="20"/>
      <c r="DC187" s="19">
        <f t="shared" si="933"/>
        <v>0</v>
      </c>
      <c r="DD187" s="20"/>
      <c r="DE187" s="19">
        <f t="shared" si="934"/>
        <v>0</v>
      </c>
      <c r="DF187" s="20"/>
      <c r="DG187" s="19">
        <f t="shared" si="935"/>
        <v>0</v>
      </c>
      <c r="DH187" s="20"/>
      <c r="DI187" s="19">
        <f t="shared" si="936"/>
        <v>0</v>
      </c>
      <c r="DJ187" s="20"/>
      <c r="DK187" s="19">
        <f t="shared" si="937"/>
        <v>0</v>
      </c>
      <c r="DL187" s="19">
        <f t="shared" si="938"/>
        <v>20</v>
      </c>
      <c r="DM187" s="19">
        <f t="shared" si="938"/>
        <v>2976450.4000000004</v>
      </c>
    </row>
    <row r="188" spans="1:117" ht="60" customHeight="1" x14ac:dyDescent="0.25">
      <c r="A188" s="123"/>
      <c r="B188" s="81">
        <v>154</v>
      </c>
      <c r="C188" s="13" t="s">
        <v>307</v>
      </c>
      <c r="D188" s="14">
        <v>22900</v>
      </c>
      <c r="E188" s="23">
        <v>5.3</v>
      </c>
      <c r="F188" s="23"/>
      <c r="G188" s="16">
        <v>1</v>
      </c>
      <c r="H188" s="14">
        <v>1.4</v>
      </c>
      <c r="I188" s="14">
        <v>1.68</v>
      </c>
      <c r="J188" s="14">
        <v>2.23</v>
      </c>
      <c r="K188" s="17">
        <v>2.57</v>
      </c>
      <c r="L188" s="20"/>
      <c r="M188" s="19">
        <f t="shared" si="939"/>
        <v>0</v>
      </c>
      <c r="N188" s="20">
        <v>0</v>
      </c>
      <c r="O188" s="20">
        <f t="shared" si="887"/>
        <v>0</v>
      </c>
      <c r="P188" s="20"/>
      <c r="Q188" s="19">
        <f t="shared" si="888"/>
        <v>0</v>
      </c>
      <c r="R188" s="20"/>
      <c r="S188" s="19">
        <f t="shared" si="889"/>
        <v>0</v>
      </c>
      <c r="T188" s="20">
        <v>10</v>
      </c>
      <c r="U188" s="19">
        <f t="shared" si="890"/>
        <v>1869098.0000000002</v>
      </c>
      <c r="V188" s="20"/>
      <c r="W188" s="19">
        <f t="shared" si="891"/>
        <v>0</v>
      </c>
      <c r="X188" s="20"/>
      <c r="Y188" s="19">
        <f t="shared" si="892"/>
        <v>0</v>
      </c>
      <c r="Z188" s="20"/>
      <c r="AA188" s="19">
        <f t="shared" si="893"/>
        <v>0</v>
      </c>
      <c r="AB188" s="20"/>
      <c r="AC188" s="19">
        <f t="shared" si="894"/>
        <v>0</v>
      </c>
      <c r="AD188" s="20"/>
      <c r="AE188" s="19">
        <f t="shared" si="895"/>
        <v>0</v>
      </c>
      <c r="AF188" s="151"/>
      <c r="AG188" s="19">
        <f t="shared" si="896"/>
        <v>0</v>
      </c>
      <c r="AH188" s="20"/>
      <c r="AI188" s="19">
        <f t="shared" si="897"/>
        <v>0</v>
      </c>
      <c r="AJ188" s="24"/>
      <c r="AK188" s="19">
        <f t="shared" si="898"/>
        <v>0</v>
      </c>
      <c r="AL188" s="20"/>
      <c r="AM188" s="19">
        <f t="shared" si="899"/>
        <v>0</v>
      </c>
      <c r="AN188" s="20"/>
      <c r="AO188" s="19">
        <f t="shared" si="900"/>
        <v>0</v>
      </c>
      <c r="AP188" s="20"/>
      <c r="AQ188" s="20">
        <f t="shared" si="901"/>
        <v>0</v>
      </c>
      <c r="AR188" s="20"/>
      <c r="AS188" s="20">
        <f t="shared" si="902"/>
        <v>0</v>
      </c>
      <c r="AT188" s="20"/>
      <c r="AU188" s="19">
        <f t="shared" si="903"/>
        <v>0</v>
      </c>
      <c r="AV188" s="20"/>
      <c r="AW188" s="19">
        <f t="shared" si="904"/>
        <v>0</v>
      </c>
      <c r="AX188" s="20"/>
      <c r="AY188" s="19">
        <f t="shared" si="905"/>
        <v>0</v>
      </c>
      <c r="AZ188" s="20"/>
      <c r="BA188" s="19">
        <f t="shared" si="906"/>
        <v>0</v>
      </c>
      <c r="BB188" s="20"/>
      <c r="BC188" s="19">
        <f t="shared" si="907"/>
        <v>0</v>
      </c>
      <c r="BD188" s="20"/>
      <c r="BE188" s="19">
        <f t="shared" si="908"/>
        <v>0</v>
      </c>
      <c r="BF188" s="20"/>
      <c r="BG188" s="19">
        <f t="shared" si="909"/>
        <v>0</v>
      </c>
      <c r="BH188" s="20"/>
      <c r="BI188" s="19">
        <f t="shared" si="910"/>
        <v>0</v>
      </c>
      <c r="BJ188" s="20"/>
      <c r="BK188" s="19">
        <f t="shared" si="911"/>
        <v>0</v>
      </c>
      <c r="BL188" s="20"/>
      <c r="BM188" s="19">
        <f t="shared" si="912"/>
        <v>0</v>
      </c>
      <c r="BN188" s="20"/>
      <c r="BO188" s="19">
        <f t="shared" si="913"/>
        <v>0</v>
      </c>
      <c r="BP188" s="20"/>
      <c r="BQ188" s="19">
        <f t="shared" si="914"/>
        <v>0</v>
      </c>
      <c r="BR188" s="20"/>
      <c r="BS188" s="19">
        <f t="shared" si="915"/>
        <v>0</v>
      </c>
      <c r="BT188" s="20"/>
      <c r="BU188" s="19">
        <f t="shared" si="916"/>
        <v>0</v>
      </c>
      <c r="BV188" s="20"/>
      <c r="BW188" s="19">
        <f t="shared" si="917"/>
        <v>0</v>
      </c>
      <c r="BX188" s="20"/>
      <c r="BY188" s="22">
        <f t="shared" si="918"/>
        <v>0</v>
      </c>
      <c r="BZ188" s="20"/>
      <c r="CA188" s="19">
        <f t="shared" si="919"/>
        <v>0</v>
      </c>
      <c r="CB188" s="20"/>
      <c r="CC188" s="19">
        <f t="shared" si="920"/>
        <v>0</v>
      </c>
      <c r="CD188" s="20"/>
      <c r="CE188" s="21">
        <f t="shared" si="921"/>
        <v>0</v>
      </c>
      <c r="CF188" s="20"/>
      <c r="CG188" s="20">
        <f t="shared" si="922"/>
        <v>0</v>
      </c>
      <c r="CH188" s="20"/>
      <c r="CI188" s="19">
        <f t="shared" si="923"/>
        <v>0</v>
      </c>
      <c r="CJ188" s="20"/>
      <c r="CK188" s="19">
        <f t="shared" si="924"/>
        <v>0</v>
      </c>
      <c r="CL188" s="20"/>
      <c r="CM188" s="19">
        <f t="shared" si="925"/>
        <v>0</v>
      </c>
      <c r="CN188" s="20"/>
      <c r="CO188" s="19">
        <f t="shared" si="926"/>
        <v>0</v>
      </c>
      <c r="CP188" s="20"/>
      <c r="CQ188" s="19">
        <f t="shared" si="927"/>
        <v>0</v>
      </c>
      <c r="CR188" s="20"/>
      <c r="CS188" s="19">
        <f t="shared" si="928"/>
        <v>0</v>
      </c>
      <c r="CT188" s="20"/>
      <c r="CU188" s="19">
        <f t="shared" si="929"/>
        <v>0</v>
      </c>
      <c r="CV188" s="24"/>
      <c r="CW188" s="19">
        <f t="shared" si="930"/>
        <v>0</v>
      </c>
      <c r="CX188" s="20"/>
      <c r="CY188" s="19">
        <f t="shared" si="931"/>
        <v>0</v>
      </c>
      <c r="CZ188" s="20"/>
      <c r="DA188" s="19">
        <f t="shared" si="932"/>
        <v>0</v>
      </c>
      <c r="DB188" s="20"/>
      <c r="DC188" s="19">
        <f t="shared" si="933"/>
        <v>0</v>
      </c>
      <c r="DD188" s="20"/>
      <c r="DE188" s="19">
        <f t="shared" si="934"/>
        <v>0</v>
      </c>
      <c r="DF188" s="20"/>
      <c r="DG188" s="19">
        <f t="shared" si="935"/>
        <v>0</v>
      </c>
      <c r="DH188" s="20"/>
      <c r="DI188" s="19">
        <f t="shared" si="936"/>
        <v>0</v>
      </c>
      <c r="DJ188" s="20"/>
      <c r="DK188" s="19">
        <f t="shared" si="937"/>
        <v>0</v>
      </c>
      <c r="DL188" s="19">
        <f t="shared" si="938"/>
        <v>10</v>
      </c>
      <c r="DM188" s="19">
        <f t="shared" si="938"/>
        <v>1869098.0000000002</v>
      </c>
    </row>
    <row r="189" spans="1:117" ht="60" customHeight="1" x14ac:dyDescent="0.25">
      <c r="A189" s="123"/>
      <c r="B189" s="81">
        <v>155</v>
      </c>
      <c r="C189" s="13" t="s">
        <v>308</v>
      </c>
      <c r="D189" s="14">
        <v>22900</v>
      </c>
      <c r="E189" s="23">
        <v>11.02</v>
      </c>
      <c r="F189" s="23"/>
      <c r="G189" s="16">
        <v>1</v>
      </c>
      <c r="H189" s="14">
        <v>1.4</v>
      </c>
      <c r="I189" s="14">
        <v>1.68</v>
      </c>
      <c r="J189" s="14">
        <v>2.23</v>
      </c>
      <c r="K189" s="17">
        <v>2.57</v>
      </c>
      <c r="L189" s="20"/>
      <c r="M189" s="19">
        <f t="shared" si="939"/>
        <v>0</v>
      </c>
      <c r="N189" s="20">
        <v>0</v>
      </c>
      <c r="O189" s="20">
        <f t="shared" si="887"/>
        <v>0</v>
      </c>
      <c r="P189" s="20"/>
      <c r="Q189" s="19">
        <f t="shared" si="888"/>
        <v>0</v>
      </c>
      <c r="R189" s="20"/>
      <c r="S189" s="19">
        <f t="shared" si="889"/>
        <v>0</v>
      </c>
      <c r="T189" s="20">
        <v>25</v>
      </c>
      <c r="U189" s="19">
        <f t="shared" si="890"/>
        <v>9715783</v>
      </c>
      <c r="V189" s="20"/>
      <c r="W189" s="19">
        <f t="shared" si="891"/>
        <v>0</v>
      </c>
      <c r="X189" s="20"/>
      <c r="Y189" s="19">
        <f t="shared" si="892"/>
        <v>0</v>
      </c>
      <c r="Z189" s="20"/>
      <c r="AA189" s="19">
        <f t="shared" si="893"/>
        <v>0</v>
      </c>
      <c r="AB189" s="20"/>
      <c r="AC189" s="19">
        <f t="shared" si="894"/>
        <v>0</v>
      </c>
      <c r="AD189" s="20"/>
      <c r="AE189" s="19">
        <f t="shared" si="895"/>
        <v>0</v>
      </c>
      <c r="AF189" s="151"/>
      <c r="AG189" s="19">
        <f t="shared" si="896"/>
        <v>0</v>
      </c>
      <c r="AH189" s="20"/>
      <c r="AI189" s="19">
        <f t="shared" si="897"/>
        <v>0</v>
      </c>
      <c r="AJ189" s="24"/>
      <c r="AK189" s="19">
        <f t="shared" si="898"/>
        <v>0</v>
      </c>
      <c r="AL189" s="20"/>
      <c r="AM189" s="19">
        <f t="shared" si="899"/>
        <v>0</v>
      </c>
      <c r="AN189" s="20"/>
      <c r="AO189" s="19">
        <f t="shared" si="900"/>
        <v>0</v>
      </c>
      <c r="AP189" s="20"/>
      <c r="AQ189" s="20">
        <f t="shared" si="901"/>
        <v>0</v>
      </c>
      <c r="AR189" s="20"/>
      <c r="AS189" s="20">
        <f t="shared" si="902"/>
        <v>0</v>
      </c>
      <c r="AT189" s="20"/>
      <c r="AU189" s="19">
        <f t="shared" si="903"/>
        <v>0</v>
      </c>
      <c r="AV189" s="20"/>
      <c r="AW189" s="19">
        <f t="shared" si="904"/>
        <v>0</v>
      </c>
      <c r="AX189" s="20"/>
      <c r="AY189" s="19">
        <f t="shared" si="905"/>
        <v>0</v>
      </c>
      <c r="AZ189" s="20"/>
      <c r="BA189" s="19">
        <f t="shared" si="906"/>
        <v>0</v>
      </c>
      <c r="BB189" s="20"/>
      <c r="BC189" s="19">
        <f t="shared" si="907"/>
        <v>0</v>
      </c>
      <c r="BD189" s="20"/>
      <c r="BE189" s="19">
        <f t="shared" si="908"/>
        <v>0</v>
      </c>
      <c r="BF189" s="20"/>
      <c r="BG189" s="19">
        <f t="shared" si="909"/>
        <v>0</v>
      </c>
      <c r="BH189" s="20"/>
      <c r="BI189" s="19">
        <f t="shared" si="910"/>
        <v>0</v>
      </c>
      <c r="BJ189" s="20"/>
      <c r="BK189" s="19">
        <f t="shared" si="911"/>
        <v>0</v>
      </c>
      <c r="BL189" s="20"/>
      <c r="BM189" s="19">
        <f t="shared" si="912"/>
        <v>0</v>
      </c>
      <c r="BN189" s="20"/>
      <c r="BO189" s="19">
        <f t="shared" si="913"/>
        <v>0</v>
      </c>
      <c r="BP189" s="20"/>
      <c r="BQ189" s="19">
        <f t="shared" si="914"/>
        <v>0</v>
      </c>
      <c r="BR189" s="20"/>
      <c r="BS189" s="19">
        <f t="shared" si="915"/>
        <v>0</v>
      </c>
      <c r="BT189" s="20"/>
      <c r="BU189" s="19">
        <f t="shared" si="916"/>
        <v>0</v>
      </c>
      <c r="BV189" s="20"/>
      <c r="BW189" s="19">
        <f t="shared" si="917"/>
        <v>0</v>
      </c>
      <c r="BX189" s="20"/>
      <c r="BY189" s="22">
        <f t="shared" si="918"/>
        <v>0</v>
      </c>
      <c r="BZ189" s="20"/>
      <c r="CA189" s="19">
        <f t="shared" si="919"/>
        <v>0</v>
      </c>
      <c r="CB189" s="20"/>
      <c r="CC189" s="19">
        <f t="shared" si="920"/>
        <v>0</v>
      </c>
      <c r="CD189" s="20"/>
      <c r="CE189" s="21">
        <f t="shared" si="921"/>
        <v>0</v>
      </c>
      <c r="CF189" s="20"/>
      <c r="CG189" s="20">
        <f t="shared" si="922"/>
        <v>0</v>
      </c>
      <c r="CH189" s="20"/>
      <c r="CI189" s="19">
        <f t="shared" si="923"/>
        <v>0</v>
      </c>
      <c r="CJ189" s="20"/>
      <c r="CK189" s="19">
        <f t="shared" si="924"/>
        <v>0</v>
      </c>
      <c r="CL189" s="20"/>
      <c r="CM189" s="19">
        <f t="shared" si="925"/>
        <v>0</v>
      </c>
      <c r="CN189" s="20"/>
      <c r="CO189" s="19">
        <f t="shared" si="926"/>
        <v>0</v>
      </c>
      <c r="CP189" s="20"/>
      <c r="CQ189" s="19">
        <f t="shared" si="927"/>
        <v>0</v>
      </c>
      <c r="CR189" s="20"/>
      <c r="CS189" s="19">
        <f t="shared" si="928"/>
        <v>0</v>
      </c>
      <c r="CT189" s="20"/>
      <c r="CU189" s="19">
        <f t="shared" si="929"/>
        <v>0</v>
      </c>
      <c r="CV189" s="24"/>
      <c r="CW189" s="19">
        <f t="shared" si="930"/>
        <v>0</v>
      </c>
      <c r="CX189" s="20"/>
      <c r="CY189" s="19">
        <f t="shared" si="931"/>
        <v>0</v>
      </c>
      <c r="CZ189" s="20"/>
      <c r="DA189" s="19">
        <f t="shared" si="932"/>
        <v>0</v>
      </c>
      <c r="DB189" s="20"/>
      <c r="DC189" s="19">
        <f t="shared" si="933"/>
        <v>0</v>
      </c>
      <c r="DD189" s="20"/>
      <c r="DE189" s="19">
        <f t="shared" si="934"/>
        <v>0</v>
      </c>
      <c r="DF189" s="20"/>
      <c r="DG189" s="19">
        <f t="shared" si="935"/>
        <v>0</v>
      </c>
      <c r="DH189" s="20"/>
      <c r="DI189" s="19">
        <f t="shared" si="936"/>
        <v>0</v>
      </c>
      <c r="DJ189" s="20"/>
      <c r="DK189" s="19">
        <f t="shared" si="937"/>
        <v>0</v>
      </c>
      <c r="DL189" s="19">
        <f t="shared" si="938"/>
        <v>25</v>
      </c>
      <c r="DM189" s="19">
        <f t="shared" si="938"/>
        <v>9715783</v>
      </c>
    </row>
    <row r="190" spans="1:117" ht="60" customHeight="1" x14ac:dyDescent="0.25">
      <c r="A190" s="123"/>
      <c r="B190" s="81">
        <v>156</v>
      </c>
      <c r="C190" s="13" t="s">
        <v>309</v>
      </c>
      <c r="D190" s="14">
        <v>22900</v>
      </c>
      <c r="E190" s="23">
        <v>2.0499999999999998</v>
      </c>
      <c r="F190" s="23"/>
      <c r="G190" s="16">
        <v>1</v>
      </c>
      <c r="H190" s="14">
        <v>1.4</v>
      </c>
      <c r="I190" s="14">
        <v>1.68</v>
      </c>
      <c r="J190" s="14">
        <v>2.23</v>
      </c>
      <c r="K190" s="17">
        <v>2.57</v>
      </c>
      <c r="L190" s="20"/>
      <c r="M190" s="19">
        <f t="shared" si="939"/>
        <v>0</v>
      </c>
      <c r="N190" s="20">
        <v>0</v>
      </c>
      <c r="O190" s="20">
        <f t="shared" si="887"/>
        <v>0</v>
      </c>
      <c r="P190" s="20"/>
      <c r="Q190" s="19">
        <f t="shared" si="888"/>
        <v>0</v>
      </c>
      <c r="R190" s="20"/>
      <c r="S190" s="19">
        <f t="shared" si="889"/>
        <v>0</v>
      </c>
      <c r="T190" s="20"/>
      <c r="U190" s="19">
        <f t="shared" si="890"/>
        <v>0</v>
      </c>
      <c r="V190" s="20"/>
      <c r="W190" s="19">
        <f t="shared" si="891"/>
        <v>0</v>
      </c>
      <c r="X190" s="20"/>
      <c r="Y190" s="19">
        <f t="shared" si="892"/>
        <v>0</v>
      </c>
      <c r="Z190" s="20"/>
      <c r="AA190" s="19">
        <f t="shared" si="893"/>
        <v>0</v>
      </c>
      <c r="AB190" s="20"/>
      <c r="AC190" s="19">
        <f t="shared" si="894"/>
        <v>0</v>
      </c>
      <c r="AD190" s="20"/>
      <c r="AE190" s="19">
        <f t="shared" si="895"/>
        <v>0</v>
      </c>
      <c r="AF190" s="151"/>
      <c r="AG190" s="19">
        <f t="shared" si="896"/>
        <v>0</v>
      </c>
      <c r="AH190" s="20"/>
      <c r="AI190" s="19">
        <f t="shared" si="897"/>
        <v>0</v>
      </c>
      <c r="AJ190" s="24"/>
      <c r="AK190" s="19">
        <f t="shared" si="898"/>
        <v>0</v>
      </c>
      <c r="AL190" s="20"/>
      <c r="AM190" s="19">
        <f t="shared" si="899"/>
        <v>0</v>
      </c>
      <c r="AN190" s="20"/>
      <c r="AO190" s="19">
        <f t="shared" si="900"/>
        <v>0</v>
      </c>
      <c r="AP190" s="20"/>
      <c r="AQ190" s="20">
        <f t="shared" si="901"/>
        <v>0</v>
      </c>
      <c r="AR190" s="20"/>
      <c r="AS190" s="20">
        <f t="shared" si="902"/>
        <v>0</v>
      </c>
      <c r="AT190" s="20"/>
      <c r="AU190" s="19">
        <f t="shared" si="903"/>
        <v>0</v>
      </c>
      <c r="AV190" s="20"/>
      <c r="AW190" s="19">
        <f t="shared" si="904"/>
        <v>0</v>
      </c>
      <c r="AX190" s="20"/>
      <c r="AY190" s="19">
        <f t="shared" si="905"/>
        <v>0</v>
      </c>
      <c r="AZ190" s="20"/>
      <c r="BA190" s="19">
        <f t="shared" si="906"/>
        <v>0</v>
      </c>
      <c r="BB190" s="20"/>
      <c r="BC190" s="19">
        <f t="shared" si="907"/>
        <v>0</v>
      </c>
      <c r="BD190" s="20"/>
      <c r="BE190" s="19">
        <f t="shared" si="908"/>
        <v>0</v>
      </c>
      <c r="BF190" s="20"/>
      <c r="BG190" s="19">
        <f t="shared" si="909"/>
        <v>0</v>
      </c>
      <c r="BH190" s="20"/>
      <c r="BI190" s="19">
        <f t="shared" si="910"/>
        <v>0</v>
      </c>
      <c r="BJ190" s="20"/>
      <c r="BK190" s="19">
        <f t="shared" si="911"/>
        <v>0</v>
      </c>
      <c r="BL190" s="20"/>
      <c r="BM190" s="19">
        <f t="shared" si="912"/>
        <v>0</v>
      </c>
      <c r="BN190" s="20"/>
      <c r="BO190" s="19">
        <f t="shared" si="913"/>
        <v>0</v>
      </c>
      <c r="BP190" s="20"/>
      <c r="BQ190" s="19">
        <f t="shared" si="914"/>
        <v>0</v>
      </c>
      <c r="BR190" s="20"/>
      <c r="BS190" s="19">
        <f t="shared" si="915"/>
        <v>0</v>
      </c>
      <c r="BT190" s="20"/>
      <c r="BU190" s="19">
        <f t="shared" si="916"/>
        <v>0</v>
      </c>
      <c r="BV190" s="20"/>
      <c r="BW190" s="19">
        <f t="shared" si="917"/>
        <v>0</v>
      </c>
      <c r="BX190" s="20"/>
      <c r="BY190" s="22">
        <f t="shared" si="918"/>
        <v>0</v>
      </c>
      <c r="BZ190" s="20"/>
      <c r="CA190" s="19">
        <f t="shared" si="919"/>
        <v>0</v>
      </c>
      <c r="CB190" s="20"/>
      <c r="CC190" s="19">
        <f t="shared" si="920"/>
        <v>0</v>
      </c>
      <c r="CD190" s="20"/>
      <c r="CE190" s="21">
        <f t="shared" si="921"/>
        <v>0</v>
      </c>
      <c r="CF190" s="20"/>
      <c r="CG190" s="20">
        <f t="shared" si="922"/>
        <v>0</v>
      </c>
      <c r="CH190" s="20"/>
      <c r="CI190" s="19">
        <f t="shared" si="923"/>
        <v>0</v>
      </c>
      <c r="CJ190" s="20"/>
      <c r="CK190" s="19">
        <f t="shared" si="924"/>
        <v>0</v>
      </c>
      <c r="CL190" s="20"/>
      <c r="CM190" s="19">
        <f t="shared" si="925"/>
        <v>0</v>
      </c>
      <c r="CN190" s="20"/>
      <c r="CO190" s="19">
        <f t="shared" si="926"/>
        <v>0</v>
      </c>
      <c r="CP190" s="20"/>
      <c r="CQ190" s="19">
        <f t="shared" si="927"/>
        <v>0</v>
      </c>
      <c r="CR190" s="20"/>
      <c r="CS190" s="19">
        <f t="shared" si="928"/>
        <v>0</v>
      </c>
      <c r="CT190" s="20"/>
      <c r="CU190" s="19">
        <f t="shared" si="929"/>
        <v>0</v>
      </c>
      <c r="CV190" s="24"/>
      <c r="CW190" s="19">
        <f t="shared" si="930"/>
        <v>0</v>
      </c>
      <c r="CX190" s="20"/>
      <c r="CY190" s="19">
        <f t="shared" si="931"/>
        <v>0</v>
      </c>
      <c r="CZ190" s="20"/>
      <c r="DA190" s="19">
        <f t="shared" si="932"/>
        <v>0</v>
      </c>
      <c r="DB190" s="20"/>
      <c r="DC190" s="19">
        <f t="shared" si="933"/>
        <v>0</v>
      </c>
      <c r="DD190" s="20"/>
      <c r="DE190" s="19">
        <f t="shared" si="934"/>
        <v>0</v>
      </c>
      <c r="DF190" s="20"/>
      <c r="DG190" s="19">
        <f t="shared" si="935"/>
        <v>0</v>
      </c>
      <c r="DH190" s="20"/>
      <c r="DI190" s="19">
        <f t="shared" si="936"/>
        <v>0</v>
      </c>
      <c r="DJ190" s="20"/>
      <c r="DK190" s="19">
        <f t="shared" si="937"/>
        <v>0</v>
      </c>
      <c r="DL190" s="19">
        <f t="shared" si="938"/>
        <v>0</v>
      </c>
      <c r="DM190" s="19">
        <f t="shared" si="938"/>
        <v>0</v>
      </c>
    </row>
    <row r="191" spans="1:117" ht="60" customHeight="1" x14ac:dyDescent="0.25">
      <c r="A191" s="123"/>
      <c r="B191" s="81">
        <v>157</v>
      </c>
      <c r="C191" s="13" t="s">
        <v>310</v>
      </c>
      <c r="D191" s="14">
        <v>22900</v>
      </c>
      <c r="E191" s="23">
        <v>7.92</v>
      </c>
      <c r="F191" s="23"/>
      <c r="G191" s="16">
        <v>1</v>
      </c>
      <c r="H191" s="14">
        <v>1.4</v>
      </c>
      <c r="I191" s="14">
        <v>1.68</v>
      </c>
      <c r="J191" s="14">
        <v>2.23</v>
      </c>
      <c r="K191" s="17">
        <v>2.57</v>
      </c>
      <c r="L191" s="20">
        <v>100</v>
      </c>
      <c r="M191" s="19">
        <f>(L191*$D191*$E191*$G191*$H191*$M$14)</f>
        <v>27930672.000000004</v>
      </c>
      <c r="N191" s="20">
        <v>0</v>
      </c>
      <c r="O191" s="20">
        <f t="shared" si="887"/>
        <v>0</v>
      </c>
      <c r="P191" s="20">
        <v>16</v>
      </c>
      <c r="Q191" s="19">
        <f t="shared" si="888"/>
        <v>4468907.5200000005</v>
      </c>
      <c r="R191" s="20"/>
      <c r="S191" s="19">
        <f t="shared" si="889"/>
        <v>0</v>
      </c>
      <c r="T191" s="20">
        <v>25</v>
      </c>
      <c r="U191" s="19">
        <f t="shared" si="890"/>
        <v>6982668.0000000009</v>
      </c>
      <c r="V191" s="20"/>
      <c r="W191" s="19">
        <f t="shared" si="891"/>
        <v>0</v>
      </c>
      <c r="X191" s="20"/>
      <c r="Y191" s="19">
        <f t="shared" si="892"/>
        <v>0</v>
      </c>
      <c r="Z191" s="20"/>
      <c r="AA191" s="19">
        <f t="shared" si="893"/>
        <v>0</v>
      </c>
      <c r="AB191" s="20"/>
      <c r="AC191" s="19">
        <f t="shared" si="894"/>
        <v>0</v>
      </c>
      <c r="AD191" s="20"/>
      <c r="AE191" s="19">
        <f t="shared" si="895"/>
        <v>0</v>
      </c>
      <c r="AF191" s="151"/>
      <c r="AG191" s="19">
        <f t="shared" si="896"/>
        <v>0</v>
      </c>
      <c r="AH191" s="20"/>
      <c r="AI191" s="19">
        <f t="shared" si="897"/>
        <v>0</v>
      </c>
      <c r="AJ191" s="24">
        <v>90</v>
      </c>
      <c r="AK191" s="19">
        <f t="shared" si="898"/>
        <v>30165125.760000002</v>
      </c>
      <c r="AL191" s="20"/>
      <c r="AM191" s="19">
        <f t="shared" si="899"/>
        <v>0</v>
      </c>
      <c r="AN191" s="20"/>
      <c r="AO191" s="19">
        <f t="shared" si="900"/>
        <v>0</v>
      </c>
      <c r="AP191" s="20"/>
      <c r="AQ191" s="20">
        <f t="shared" si="901"/>
        <v>0</v>
      </c>
      <c r="AR191" s="20"/>
      <c r="AS191" s="20">
        <f t="shared" si="902"/>
        <v>0</v>
      </c>
      <c r="AT191" s="20"/>
      <c r="AU191" s="19">
        <f t="shared" si="903"/>
        <v>0</v>
      </c>
      <c r="AV191" s="20"/>
      <c r="AW191" s="19">
        <f t="shared" si="904"/>
        <v>0</v>
      </c>
      <c r="AX191" s="20"/>
      <c r="AY191" s="19">
        <f t="shared" si="905"/>
        <v>0</v>
      </c>
      <c r="AZ191" s="20"/>
      <c r="BA191" s="19">
        <f t="shared" si="906"/>
        <v>0</v>
      </c>
      <c r="BB191" s="20"/>
      <c r="BC191" s="19">
        <f t="shared" si="907"/>
        <v>0</v>
      </c>
      <c r="BD191" s="20"/>
      <c r="BE191" s="19">
        <f t="shared" si="908"/>
        <v>0</v>
      </c>
      <c r="BF191" s="20"/>
      <c r="BG191" s="19">
        <f t="shared" si="909"/>
        <v>0</v>
      </c>
      <c r="BH191" s="20"/>
      <c r="BI191" s="19">
        <f t="shared" si="910"/>
        <v>0</v>
      </c>
      <c r="BJ191" s="20"/>
      <c r="BK191" s="19">
        <f t="shared" si="911"/>
        <v>0</v>
      </c>
      <c r="BL191" s="20"/>
      <c r="BM191" s="19">
        <f t="shared" si="912"/>
        <v>0</v>
      </c>
      <c r="BN191" s="20"/>
      <c r="BO191" s="19">
        <f t="shared" si="913"/>
        <v>0</v>
      </c>
      <c r="BP191" s="20"/>
      <c r="BQ191" s="19">
        <f t="shared" si="914"/>
        <v>0</v>
      </c>
      <c r="BR191" s="20"/>
      <c r="BS191" s="19">
        <f t="shared" si="915"/>
        <v>0</v>
      </c>
      <c r="BT191" s="20"/>
      <c r="BU191" s="19">
        <f t="shared" si="916"/>
        <v>0</v>
      </c>
      <c r="BV191" s="20"/>
      <c r="BW191" s="19">
        <f t="shared" si="917"/>
        <v>0</v>
      </c>
      <c r="BX191" s="20"/>
      <c r="BY191" s="22">
        <f t="shared" si="918"/>
        <v>0</v>
      </c>
      <c r="BZ191" s="20"/>
      <c r="CA191" s="19">
        <f t="shared" si="919"/>
        <v>0</v>
      </c>
      <c r="CB191" s="20"/>
      <c r="CC191" s="19">
        <f t="shared" si="920"/>
        <v>0</v>
      </c>
      <c r="CD191" s="20"/>
      <c r="CE191" s="21">
        <f t="shared" si="921"/>
        <v>0</v>
      </c>
      <c r="CF191" s="20"/>
      <c r="CG191" s="20">
        <f t="shared" si="922"/>
        <v>0</v>
      </c>
      <c r="CH191" s="20"/>
      <c r="CI191" s="19">
        <f t="shared" si="923"/>
        <v>0</v>
      </c>
      <c r="CJ191" s="20"/>
      <c r="CK191" s="19">
        <f t="shared" si="924"/>
        <v>0</v>
      </c>
      <c r="CL191" s="20"/>
      <c r="CM191" s="19">
        <f t="shared" si="925"/>
        <v>0</v>
      </c>
      <c r="CN191" s="20"/>
      <c r="CO191" s="19">
        <f t="shared" si="926"/>
        <v>0</v>
      </c>
      <c r="CP191" s="20"/>
      <c r="CQ191" s="19">
        <f t="shared" si="927"/>
        <v>0</v>
      </c>
      <c r="CR191" s="20"/>
      <c r="CS191" s="19">
        <f t="shared" si="928"/>
        <v>0</v>
      </c>
      <c r="CT191" s="20"/>
      <c r="CU191" s="19">
        <f t="shared" si="929"/>
        <v>0</v>
      </c>
      <c r="CV191" s="24">
        <v>0</v>
      </c>
      <c r="CW191" s="19">
        <f t="shared" si="930"/>
        <v>0</v>
      </c>
      <c r="CX191" s="20"/>
      <c r="CY191" s="19">
        <f t="shared" si="931"/>
        <v>0</v>
      </c>
      <c r="CZ191" s="20"/>
      <c r="DA191" s="19">
        <f t="shared" si="932"/>
        <v>0</v>
      </c>
      <c r="DB191" s="20"/>
      <c r="DC191" s="19">
        <f t="shared" si="933"/>
        <v>0</v>
      </c>
      <c r="DD191" s="20"/>
      <c r="DE191" s="19">
        <f t="shared" si="934"/>
        <v>0</v>
      </c>
      <c r="DF191" s="20"/>
      <c r="DG191" s="19">
        <f t="shared" si="935"/>
        <v>0</v>
      </c>
      <c r="DH191" s="20"/>
      <c r="DI191" s="19">
        <f t="shared" si="936"/>
        <v>0</v>
      </c>
      <c r="DJ191" s="20"/>
      <c r="DK191" s="19">
        <f t="shared" si="937"/>
        <v>0</v>
      </c>
      <c r="DL191" s="19">
        <f t="shared" si="938"/>
        <v>231</v>
      </c>
      <c r="DM191" s="19">
        <f t="shared" si="938"/>
        <v>69547373.280000001</v>
      </c>
    </row>
    <row r="192" spans="1:117" ht="68.25" customHeight="1" x14ac:dyDescent="0.25">
      <c r="A192" s="123"/>
      <c r="B192" s="81">
        <v>158</v>
      </c>
      <c r="C192" s="13" t="s">
        <v>311</v>
      </c>
      <c r="D192" s="14">
        <v>22900</v>
      </c>
      <c r="E192" s="23">
        <v>2.93</v>
      </c>
      <c r="F192" s="23"/>
      <c r="G192" s="16">
        <v>1</v>
      </c>
      <c r="H192" s="14">
        <v>1.4</v>
      </c>
      <c r="I192" s="14">
        <v>1.68</v>
      </c>
      <c r="J192" s="14">
        <v>2.23</v>
      </c>
      <c r="K192" s="17">
        <v>2.57</v>
      </c>
      <c r="L192" s="20"/>
      <c r="M192" s="19">
        <f t="shared" ref="M192:M193" si="940">(L192*$D192*$E192*$G192*$H192*$M$14)</f>
        <v>0</v>
      </c>
      <c r="N192" s="20">
        <v>0</v>
      </c>
      <c r="O192" s="20">
        <f t="shared" si="887"/>
        <v>0</v>
      </c>
      <c r="P192" s="20"/>
      <c r="Q192" s="19">
        <f t="shared" si="888"/>
        <v>0</v>
      </c>
      <c r="R192" s="20"/>
      <c r="S192" s="19">
        <f t="shared" si="889"/>
        <v>0</v>
      </c>
      <c r="T192" s="20">
        <v>6</v>
      </c>
      <c r="U192" s="19">
        <f t="shared" si="890"/>
        <v>619976.28</v>
      </c>
      <c r="V192" s="20"/>
      <c r="W192" s="19">
        <f t="shared" si="891"/>
        <v>0</v>
      </c>
      <c r="X192" s="20"/>
      <c r="Y192" s="19">
        <f t="shared" si="892"/>
        <v>0</v>
      </c>
      <c r="Z192" s="20"/>
      <c r="AA192" s="19">
        <f t="shared" si="893"/>
        <v>0</v>
      </c>
      <c r="AB192" s="20"/>
      <c r="AC192" s="19">
        <f t="shared" si="894"/>
        <v>0</v>
      </c>
      <c r="AD192" s="20"/>
      <c r="AE192" s="19">
        <f t="shared" si="895"/>
        <v>0</v>
      </c>
      <c r="AF192" s="151"/>
      <c r="AG192" s="19">
        <f t="shared" si="896"/>
        <v>0</v>
      </c>
      <c r="AH192" s="20">
        <v>2</v>
      </c>
      <c r="AI192" s="19">
        <f t="shared" si="897"/>
        <v>206658.75999999998</v>
      </c>
      <c r="AJ192" s="24"/>
      <c r="AK192" s="19">
        <f t="shared" si="898"/>
        <v>0</v>
      </c>
      <c r="AL192" s="20"/>
      <c r="AM192" s="19">
        <f t="shared" si="899"/>
        <v>0</v>
      </c>
      <c r="AN192" s="20"/>
      <c r="AO192" s="19">
        <f t="shared" si="900"/>
        <v>0</v>
      </c>
      <c r="AP192" s="20"/>
      <c r="AQ192" s="20">
        <f t="shared" si="901"/>
        <v>0</v>
      </c>
      <c r="AR192" s="20"/>
      <c r="AS192" s="20">
        <f t="shared" si="902"/>
        <v>0</v>
      </c>
      <c r="AT192" s="20"/>
      <c r="AU192" s="19">
        <f t="shared" si="903"/>
        <v>0</v>
      </c>
      <c r="AV192" s="20"/>
      <c r="AW192" s="19">
        <f t="shared" si="904"/>
        <v>0</v>
      </c>
      <c r="AX192" s="20"/>
      <c r="AY192" s="19">
        <f t="shared" si="905"/>
        <v>0</v>
      </c>
      <c r="AZ192" s="20"/>
      <c r="BA192" s="19">
        <f t="shared" si="906"/>
        <v>0</v>
      </c>
      <c r="BB192" s="20"/>
      <c r="BC192" s="19">
        <f t="shared" si="907"/>
        <v>0</v>
      </c>
      <c r="BD192" s="20"/>
      <c r="BE192" s="19">
        <f t="shared" si="908"/>
        <v>0</v>
      </c>
      <c r="BF192" s="20"/>
      <c r="BG192" s="19">
        <f t="shared" si="909"/>
        <v>0</v>
      </c>
      <c r="BH192" s="20"/>
      <c r="BI192" s="19">
        <f t="shared" si="910"/>
        <v>0</v>
      </c>
      <c r="BJ192" s="20"/>
      <c r="BK192" s="19">
        <f t="shared" si="911"/>
        <v>0</v>
      </c>
      <c r="BL192" s="20"/>
      <c r="BM192" s="19">
        <f t="shared" si="912"/>
        <v>0</v>
      </c>
      <c r="BN192" s="20"/>
      <c r="BO192" s="19">
        <f t="shared" si="913"/>
        <v>0</v>
      </c>
      <c r="BP192" s="20"/>
      <c r="BQ192" s="19">
        <f t="shared" si="914"/>
        <v>0</v>
      </c>
      <c r="BR192" s="20"/>
      <c r="BS192" s="19">
        <f t="shared" si="915"/>
        <v>0</v>
      </c>
      <c r="BT192" s="20"/>
      <c r="BU192" s="19">
        <f t="shared" si="916"/>
        <v>0</v>
      </c>
      <c r="BV192" s="20"/>
      <c r="BW192" s="19">
        <f t="shared" si="917"/>
        <v>0</v>
      </c>
      <c r="BX192" s="20"/>
      <c r="BY192" s="22">
        <f t="shared" si="918"/>
        <v>0</v>
      </c>
      <c r="BZ192" s="20"/>
      <c r="CA192" s="19">
        <f t="shared" si="919"/>
        <v>0</v>
      </c>
      <c r="CB192" s="20"/>
      <c r="CC192" s="19">
        <f t="shared" si="920"/>
        <v>0</v>
      </c>
      <c r="CD192" s="20"/>
      <c r="CE192" s="21">
        <f t="shared" si="921"/>
        <v>0</v>
      </c>
      <c r="CF192" s="20"/>
      <c r="CG192" s="20">
        <f t="shared" si="922"/>
        <v>0</v>
      </c>
      <c r="CH192" s="20"/>
      <c r="CI192" s="19">
        <f t="shared" si="923"/>
        <v>0</v>
      </c>
      <c r="CJ192" s="20"/>
      <c r="CK192" s="19">
        <f t="shared" si="924"/>
        <v>0</v>
      </c>
      <c r="CL192" s="20"/>
      <c r="CM192" s="19">
        <f t="shared" si="925"/>
        <v>0</v>
      </c>
      <c r="CN192" s="20"/>
      <c r="CO192" s="19">
        <f t="shared" si="926"/>
        <v>0</v>
      </c>
      <c r="CP192" s="20"/>
      <c r="CQ192" s="19">
        <f t="shared" si="927"/>
        <v>0</v>
      </c>
      <c r="CR192" s="20"/>
      <c r="CS192" s="19">
        <f t="shared" si="928"/>
        <v>0</v>
      </c>
      <c r="CT192" s="20"/>
      <c r="CU192" s="19">
        <f t="shared" si="929"/>
        <v>0</v>
      </c>
      <c r="CV192" s="24"/>
      <c r="CW192" s="19">
        <f t="shared" si="930"/>
        <v>0</v>
      </c>
      <c r="CX192" s="20"/>
      <c r="CY192" s="19">
        <f t="shared" si="931"/>
        <v>0</v>
      </c>
      <c r="CZ192" s="20"/>
      <c r="DA192" s="19">
        <f t="shared" si="932"/>
        <v>0</v>
      </c>
      <c r="DB192" s="20"/>
      <c r="DC192" s="19">
        <f t="shared" si="933"/>
        <v>0</v>
      </c>
      <c r="DD192" s="20"/>
      <c r="DE192" s="19">
        <f t="shared" si="934"/>
        <v>0</v>
      </c>
      <c r="DF192" s="20"/>
      <c r="DG192" s="19">
        <f t="shared" si="935"/>
        <v>0</v>
      </c>
      <c r="DH192" s="20"/>
      <c r="DI192" s="19">
        <f t="shared" si="936"/>
        <v>0</v>
      </c>
      <c r="DJ192" s="20"/>
      <c r="DK192" s="19">
        <f t="shared" si="937"/>
        <v>0</v>
      </c>
      <c r="DL192" s="19">
        <f t="shared" si="938"/>
        <v>8</v>
      </c>
      <c r="DM192" s="19">
        <f t="shared" si="938"/>
        <v>826635.04</v>
      </c>
    </row>
    <row r="193" spans="1:117" ht="66.75" customHeight="1" x14ac:dyDescent="0.25">
      <c r="A193" s="123"/>
      <c r="B193" s="81">
        <v>159</v>
      </c>
      <c r="C193" s="13" t="s">
        <v>312</v>
      </c>
      <c r="D193" s="14">
        <v>22900</v>
      </c>
      <c r="E193" s="23">
        <v>1.02</v>
      </c>
      <c r="F193" s="23"/>
      <c r="G193" s="16">
        <v>1</v>
      </c>
      <c r="H193" s="14">
        <v>1.4</v>
      </c>
      <c r="I193" s="14">
        <v>1.68</v>
      </c>
      <c r="J193" s="14">
        <v>2.23</v>
      </c>
      <c r="K193" s="17">
        <v>2.57</v>
      </c>
      <c r="L193" s="20"/>
      <c r="M193" s="19">
        <f t="shared" si="940"/>
        <v>0</v>
      </c>
      <c r="N193" s="20">
        <v>0</v>
      </c>
      <c r="O193" s="20">
        <f t="shared" si="887"/>
        <v>0</v>
      </c>
      <c r="P193" s="20">
        <v>1</v>
      </c>
      <c r="Q193" s="19">
        <f t="shared" si="888"/>
        <v>35971.32</v>
      </c>
      <c r="R193" s="20"/>
      <c r="S193" s="19">
        <f t="shared" si="889"/>
        <v>0</v>
      </c>
      <c r="T193" s="20">
        <v>0</v>
      </c>
      <c r="U193" s="19">
        <f t="shared" si="890"/>
        <v>0</v>
      </c>
      <c r="V193" s="20"/>
      <c r="W193" s="19">
        <f t="shared" si="891"/>
        <v>0</v>
      </c>
      <c r="X193" s="20"/>
      <c r="Y193" s="19">
        <f t="shared" si="892"/>
        <v>0</v>
      </c>
      <c r="Z193" s="20"/>
      <c r="AA193" s="19">
        <f t="shared" si="893"/>
        <v>0</v>
      </c>
      <c r="AB193" s="20"/>
      <c r="AC193" s="19">
        <f t="shared" si="894"/>
        <v>0</v>
      </c>
      <c r="AD193" s="20"/>
      <c r="AE193" s="19">
        <f t="shared" si="895"/>
        <v>0</v>
      </c>
      <c r="AF193" s="151"/>
      <c r="AG193" s="19">
        <f t="shared" si="896"/>
        <v>0</v>
      </c>
      <c r="AH193" s="20"/>
      <c r="AI193" s="19">
        <f t="shared" si="897"/>
        <v>0</v>
      </c>
      <c r="AJ193" s="24"/>
      <c r="AK193" s="19">
        <f t="shared" si="898"/>
        <v>0</v>
      </c>
      <c r="AL193" s="20"/>
      <c r="AM193" s="19">
        <f t="shared" si="899"/>
        <v>0</v>
      </c>
      <c r="AN193" s="20"/>
      <c r="AO193" s="19">
        <f t="shared" si="900"/>
        <v>0</v>
      </c>
      <c r="AP193" s="20"/>
      <c r="AQ193" s="20">
        <f t="shared" si="901"/>
        <v>0</v>
      </c>
      <c r="AR193" s="20"/>
      <c r="AS193" s="20">
        <f t="shared" si="902"/>
        <v>0</v>
      </c>
      <c r="AT193" s="20"/>
      <c r="AU193" s="19">
        <f t="shared" si="903"/>
        <v>0</v>
      </c>
      <c r="AV193" s="20"/>
      <c r="AW193" s="19">
        <f t="shared" si="904"/>
        <v>0</v>
      </c>
      <c r="AX193" s="20"/>
      <c r="AY193" s="19">
        <f t="shared" si="905"/>
        <v>0</v>
      </c>
      <c r="AZ193" s="20"/>
      <c r="BA193" s="19">
        <f t="shared" si="906"/>
        <v>0</v>
      </c>
      <c r="BB193" s="20"/>
      <c r="BC193" s="19">
        <f t="shared" si="907"/>
        <v>0</v>
      </c>
      <c r="BD193" s="20"/>
      <c r="BE193" s="19">
        <f t="shared" si="908"/>
        <v>0</v>
      </c>
      <c r="BF193" s="20"/>
      <c r="BG193" s="19">
        <f t="shared" si="909"/>
        <v>0</v>
      </c>
      <c r="BH193" s="20"/>
      <c r="BI193" s="19">
        <f t="shared" si="910"/>
        <v>0</v>
      </c>
      <c r="BJ193" s="20"/>
      <c r="BK193" s="19">
        <f t="shared" si="911"/>
        <v>0</v>
      </c>
      <c r="BL193" s="20"/>
      <c r="BM193" s="19">
        <f t="shared" si="912"/>
        <v>0</v>
      </c>
      <c r="BN193" s="20"/>
      <c r="BO193" s="19">
        <f t="shared" si="913"/>
        <v>0</v>
      </c>
      <c r="BP193" s="20"/>
      <c r="BQ193" s="19">
        <f t="shared" si="914"/>
        <v>0</v>
      </c>
      <c r="BR193" s="20"/>
      <c r="BS193" s="19">
        <f t="shared" si="915"/>
        <v>0</v>
      </c>
      <c r="BT193" s="20"/>
      <c r="BU193" s="19">
        <f t="shared" si="916"/>
        <v>0</v>
      </c>
      <c r="BV193" s="20"/>
      <c r="BW193" s="19">
        <f t="shared" si="917"/>
        <v>0</v>
      </c>
      <c r="BX193" s="20"/>
      <c r="BY193" s="22">
        <f t="shared" si="918"/>
        <v>0</v>
      </c>
      <c r="BZ193" s="20"/>
      <c r="CA193" s="19">
        <f t="shared" si="919"/>
        <v>0</v>
      </c>
      <c r="CB193" s="20"/>
      <c r="CC193" s="19">
        <f t="shared" si="920"/>
        <v>0</v>
      </c>
      <c r="CD193" s="20"/>
      <c r="CE193" s="21">
        <f t="shared" si="921"/>
        <v>0</v>
      </c>
      <c r="CF193" s="20"/>
      <c r="CG193" s="20">
        <f t="shared" si="922"/>
        <v>0</v>
      </c>
      <c r="CH193" s="20"/>
      <c r="CI193" s="19">
        <f t="shared" si="923"/>
        <v>0</v>
      </c>
      <c r="CJ193" s="20"/>
      <c r="CK193" s="19">
        <f t="shared" si="924"/>
        <v>0</v>
      </c>
      <c r="CL193" s="20"/>
      <c r="CM193" s="19">
        <f t="shared" si="925"/>
        <v>0</v>
      </c>
      <c r="CN193" s="20"/>
      <c r="CO193" s="19">
        <f t="shared" si="926"/>
        <v>0</v>
      </c>
      <c r="CP193" s="20"/>
      <c r="CQ193" s="19">
        <f t="shared" si="927"/>
        <v>0</v>
      </c>
      <c r="CR193" s="20"/>
      <c r="CS193" s="19">
        <f t="shared" si="928"/>
        <v>0</v>
      </c>
      <c r="CT193" s="20"/>
      <c r="CU193" s="19">
        <f t="shared" si="929"/>
        <v>0</v>
      </c>
      <c r="CV193" s="24"/>
      <c r="CW193" s="19">
        <f t="shared" si="930"/>
        <v>0</v>
      </c>
      <c r="CX193" s="20"/>
      <c r="CY193" s="19">
        <f t="shared" si="931"/>
        <v>0</v>
      </c>
      <c r="CZ193" s="20"/>
      <c r="DA193" s="19">
        <f t="shared" si="932"/>
        <v>0</v>
      </c>
      <c r="DB193" s="20"/>
      <c r="DC193" s="19">
        <f t="shared" si="933"/>
        <v>0</v>
      </c>
      <c r="DD193" s="20"/>
      <c r="DE193" s="19">
        <f t="shared" si="934"/>
        <v>0</v>
      </c>
      <c r="DF193" s="20"/>
      <c r="DG193" s="19">
        <f t="shared" si="935"/>
        <v>0</v>
      </c>
      <c r="DH193" s="20"/>
      <c r="DI193" s="19">
        <f t="shared" si="936"/>
        <v>0</v>
      </c>
      <c r="DJ193" s="20"/>
      <c r="DK193" s="19">
        <f t="shared" si="937"/>
        <v>0</v>
      </c>
      <c r="DL193" s="19">
        <f t="shared" si="938"/>
        <v>1</v>
      </c>
      <c r="DM193" s="19">
        <f t="shared" si="938"/>
        <v>35971.32</v>
      </c>
    </row>
    <row r="194" spans="1:117" ht="15.75" customHeight="1" x14ac:dyDescent="0.25">
      <c r="A194" s="123"/>
      <c r="B194" s="81">
        <v>160</v>
      </c>
      <c r="C194" s="13" t="s">
        <v>313</v>
      </c>
      <c r="D194" s="14">
        <v>22900</v>
      </c>
      <c r="E194" s="23">
        <v>2</v>
      </c>
      <c r="F194" s="23"/>
      <c r="G194" s="16">
        <v>1</v>
      </c>
      <c r="H194" s="14">
        <v>1.4</v>
      </c>
      <c r="I194" s="14">
        <v>1.68</v>
      </c>
      <c r="J194" s="14">
        <v>2.23</v>
      </c>
      <c r="K194" s="17">
        <v>2.57</v>
      </c>
      <c r="L194" s="20"/>
      <c r="M194" s="19">
        <f t="shared" si="884"/>
        <v>0</v>
      </c>
      <c r="N194" s="20"/>
      <c r="O194" s="20">
        <f t="shared" si="887"/>
        <v>0</v>
      </c>
      <c r="P194" s="20"/>
      <c r="Q194" s="19">
        <f t="shared" si="888"/>
        <v>0</v>
      </c>
      <c r="R194" s="20"/>
      <c r="S194" s="19">
        <f t="shared" si="889"/>
        <v>0</v>
      </c>
      <c r="T194" s="20">
        <v>40</v>
      </c>
      <c r="U194" s="19">
        <f t="shared" si="890"/>
        <v>2821280</v>
      </c>
      <c r="V194" s="20">
        <v>0</v>
      </c>
      <c r="W194" s="19">
        <f t="shared" si="891"/>
        <v>0</v>
      </c>
      <c r="X194" s="20"/>
      <c r="Y194" s="19">
        <f t="shared" si="892"/>
        <v>0</v>
      </c>
      <c r="Z194" s="20">
        <v>0</v>
      </c>
      <c r="AA194" s="19">
        <f t="shared" si="893"/>
        <v>0</v>
      </c>
      <c r="AB194" s="20"/>
      <c r="AC194" s="19">
        <f t="shared" si="894"/>
        <v>0</v>
      </c>
      <c r="AD194" s="20">
        <v>0</v>
      </c>
      <c r="AE194" s="19">
        <f t="shared" si="895"/>
        <v>0</v>
      </c>
      <c r="AF194" s="151"/>
      <c r="AG194" s="19">
        <f t="shared" si="896"/>
        <v>0</v>
      </c>
      <c r="AH194" s="20"/>
      <c r="AI194" s="19">
        <f t="shared" si="897"/>
        <v>0</v>
      </c>
      <c r="AJ194" s="24">
        <v>0</v>
      </c>
      <c r="AK194" s="19">
        <f t="shared" si="898"/>
        <v>0</v>
      </c>
      <c r="AL194" s="20">
        <v>0</v>
      </c>
      <c r="AM194" s="19">
        <f t="shared" si="899"/>
        <v>0</v>
      </c>
      <c r="AN194" s="20"/>
      <c r="AO194" s="19">
        <f t="shared" si="900"/>
        <v>0</v>
      </c>
      <c r="AP194" s="20">
        <v>0</v>
      </c>
      <c r="AQ194" s="20">
        <f t="shared" si="901"/>
        <v>0</v>
      </c>
      <c r="AR194" s="20">
        <v>0</v>
      </c>
      <c r="AS194" s="20">
        <f t="shared" si="902"/>
        <v>0</v>
      </c>
      <c r="AT194" s="20">
        <v>0</v>
      </c>
      <c r="AU194" s="19">
        <f t="shared" si="903"/>
        <v>0</v>
      </c>
      <c r="AV194" s="20">
        <v>0</v>
      </c>
      <c r="AW194" s="19">
        <f t="shared" si="904"/>
        <v>0</v>
      </c>
      <c r="AX194" s="20">
        <v>0</v>
      </c>
      <c r="AY194" s="19">
        <f t="shared" si="905"/>
        <v>0</v>
      </c>
      <c r="AZ194" s="20"/>
      <c r="BA194" s="19">
        <f t="shared" si="906"/>
        <v>0</v>
      </c>
      <c r="BB194" s="20"/>
      <c r="BC194" s="19">
        <f t="shared" si="907"/>
        <v>0</v>
      </c>
      <c r="BD194" s="20"/>
      <c r="BE194" s="19">
        <f t="shared" si="908"/>
        <v>0</v>
      </c>
      <c r="BF194" s="20"/>
      <c r="BG194" s="19">
        <f t="shared" si="909"/>
        <v>0</v>
      </c>
      <c r="BH194" s="20">
        <v>0</v>
      </c>
      <c r="BI194" s="19">
        <f t="shared" si="910"/>
        <v>0</v>
      </c>
      <c r="BJ194" s="20">
        <v>0</v>
      </c>
      <c r="BK194" s="19">
        <f t="shared" si="911"/>
        <v>0</v>
      </c>
      <c r="BL194" s="20"/>
      <c r="BM194" s="19">
        <f t="shared" si="912"/>
        <v>0</v>
      </c>
      <c r="BN194" s="20"/>
      <c r="BO194" s="19">
        <f t="shared" si="913"/>
        <v>0</v>
      </c>
      <c r="BP194" s="20"/>
      <c r="BQ194" s="19">
        <f t="shared" si="914"/>
        <v>0</v>
      </c>
      <c r="BR194" s="20"/>
      <c r="BS194" s="19">
        <f t="shared" si="915"/>
        <v>0</v>
      </c>
      <c r="BT194" s="20"/>
      <c r="BU194" s="19">
        <f t="shared" si="916"/>
        <v>0</v>
      </c>
      <c r="BV194" s="20"/>
      <c r="BW194" s="19">
        <f t="shared" si="917"/>
        <v>0</v>
      </c>
      <c r="BX194" s="20"/>
      <c r="BY194" s="22">
        <f t="shared" si="918"/>
        <v>0</v>
      </c>
      <c r="BZ194" s="20">
        <v>0</v>
      </c>
      <c r="CA194" s="19">
        <f t="shared" si="919"/>
        <v>0</v>
      </c>
      <c r="CB194" s="20">
        <v>0</v>
      </c>
      <c r="CC194" s="19">
        <f t="shared" si="920"/>
        <v>0</v>
      </c>
      <c r="CD194" s="20">
        <v>0</v>
      </c>
      <c r="CE194" s="21">
        <f t="shared" si="921"/>
        <v>0</v>
      </c>
      <c r="CF194" s="20"/>
      <c r="CG194" s="20">
        <f t="shared" si="922"/>
        <v>0</v>
      </c>
      <c r="CH194" s="20"/>
      <c r="CI194" s="19">
        <f t="shared" si="923"/>
        <v>0</v>
      </c>
      <c r="CJ194" s="20">
        <v>0</v>
      </c>
      <c r="CK194" s="19">
        <f t="shared" si="924"/>
        <v>0</v>
      </c>
      <c r="CL194" s="20"/>
      <c r="CM194" s="19">
        <f t="shared" si="925"/>
        <v>0</v>
      </c>
      <c r="CN194" s="20"/>
      <c r="CO194" s="19">
        <f t="shared" si="926"/>
        <v>0</v>
      </c>
      <c r="CP194" s="20"/>
      <c r="CQ194" s="19">
        <f t="shared" si="927"/>
        <v>0</v>
      </c>
      <c r="CR194" s="20"/>
      <c r="CS194" s="19">
        <f t="shared" si="928"/>
        <v>0</v>
      </c>
      <c r="CT194" s="20">
        <v>0</v>
      </c>
      <c r="CU194" s="19">
        <f t="shared" si="929"/>
        <v>0</v>
      </c>
      <c r="CV194" s="24">
        <v>0</v>
      </c>
      <c r="CW194" s="19">
        <f t="shared" si="930"/>
        <v>0</v>
      </c>
      <c r="CX194" s="20"/>
      <c r="CY194" s="19">
        <f t="shared" si="931"/>
        <v>0</v>
      </c>
      <c r="CZ194" s="20">
        <v>0</v>
      </c>
      <c r="DA194" s="19">
        <f t="shared" si="932"/>
        <v>0</v>
      </c>
      <c r="DB194" s="20">
        <v>0</v>
      </c>
      <c r="DC194" s="19">
        <f t="shared" si="933"/>
        <v>0</v>
      </c>
      <c r="DD194" s="20"/>
      <c r="DE194" s="19">
        <f t="shared" si="934"/>
        <v>0</v>
      </c>
      <c r="DF194" s="20"/>
      <c r="DG194" s="19">
        <f t="shared" si="935"/>
        <v>0</v>
      </c>
      <c r="DH194" s="20"/>
      <c r="DI194" s="19">
        <f t="shared" si="936"/>
        <v>0</v>
      </c>
      <c r="DJ194" s="20"/>
      <c r="DK194" s="19">
        <f t="shared" si="937"/>
        <v>0</v>
      </c>
      <c r="DL194" s="19">
        <f t="shared" si="938"/>
        <v>40</v>
      </c>
      <c r="DM194" s="19">
        <f t="shared" si="938"/>
        <v>2821280</v>
      </c>
    </row>
    <row r="195" spans="1:117" ht="15.75" customHeight="1" x14ac:dyDescent="0.25">
      <c r="A195" s="123"/>
      <c r="B195" s="81">
        <v>161</v>
      </c>
      <c r="C195" s="13" t="s">
        <v>314</v>
      </c>
      <c r="D195" s="14">
        <v>22900</v>
      </c>
      <c r="E195" s="23">
        <v>2.21</v>
      </c>
      <c r="F195" s="23"/>
      <c r="G195" s="16">
        <v>1</v>
      </c>
      <c r="H195" s="14">
        <v>1.4</v>
      </c>
      <c r="I195" s="14">
        <v>1.68</v>
      </c>
      <c r="J195" s="14">
        <v>2.23</v>
      </c>
      <c r="K195" s="17">
        <v>2.57</v>
      </c>
      <c r="L195" s="20"/>
      <c r="M195" s="19">
        <f t="shared" si="884"/>
        <v>0</v>
      </c>
      <c r="N195" s="20"/>
      <c r="O195" s="20">
        <f t="shared" si="887"/>
        <v>0</v>
      </c>
      <c r="P195" s="20"/>
      <c r="Q195" s="19">
        <f t="shared" si="888"/>
        <v>0</v>
      </c>
      <c r="R195" s="20"/>
      <c r="S195" s="19">
        <f t="shared" si="889"/>
        <v>0</v>
      </c>
      <c r="T195" s="20">
        <v>400</v>
      </c>
      <c r="U195" s="19">
        <f t="shared" si="890"/>
        <v>31175144.000000004</v>
      </c>
      <c r="V195" s="20">
        <v>0</v>
      </c>
      <c r="W195" s="19">
        <f t="shared" si="891"/>
        <v>0</v>
      </c>
      <c r="X195" s="20"/>
      <c r="Y195" s="19">
        <f t="shared" si="892"/>
        <v>0</v>
      </c>
      <c r="Z195" s="20">
        <v>0</v>
      </c>
      <c r="AA195" s="19">
        <f t="shared" si="893"/>
        <v>0</v>
      </c>
      <c r="AB195" s="20"/>
      <c r="AC195" s="19">
        <f t="shared" si="894"/>
        <v>0</v>
      </c>
      <c r="AD195" s="20">
        <v>0</v>
      </c>
      <c r="AE195" s="19">
        <f t="shared" si="895"/>
        <v>0</v>
      </c>
      <c r="AF195" s="151"/>
      <c r="AG195" s="19">
        <f t="shared" si="896"/>
        <v>0</v>
      </c>
      <c r="AH195" s="20"/>
      <c r="AI195" s="19">
        <f t="shared" si="897"/>
        <v>0</v>
      </c>
      <c r="AJ195" s="24">
        <v>0</v>
      </c>
      <c r="AK195" s="19">
        <f t="shared" si="898"/>
        <v>0</v>
      </c>
      <c r="AL195" s="20">
        <v>0</v>
      </c>
      <c r="AM195" s="19">
        <f t="shared" si="899"/>
        <v>0</v>
      </c>
      <c r="AN195" s="20"/>
      <c r="AO195" s="19">
        <f t="shared" si="900"/>
        <v>0</v>
      </c>
      <c r="AP195" s="20">
        <v>0</v>
      </c>
      <c r="AQ195" s="20">
        <f t="shared" si="901"/>
        <v>0</v>
      </c>
      <c r="AR195" s="20">
        <v>0</v>
      </c>
      <c r="AS195" s="20">
        <f t="shared" si="902"/>
        <v>0</v>
      </c>
      <c r="AT195" s="20">
        <v>0</v>
      </c>
      <c r="AU195" s="19">
        <f t="shared" si="903"/>
        <v>0</v>
      </c>
      <c r="AV195" s="20">
        <v>0</v>
      </c>
      <c r="AW195" s="19">
        <f t="shared" si="904"/>
        <v>0</v>
      </c>
      <c r="AX195" s="20">
        <v>0</v>
      </c>
      <c r="AY195" s="19">
        <f t="shared" si="905"/>
        <v>0</v>
      </c>
      <c r="AZ195" s="20"/>
      <c r="BA195" s="19">
        <f t="shared" si="906"/>
        <v>0</v>
      </c>
      <c r="BB195" s="20"/>
      <c r="BC195" s="19">
        <f t="shared" si="907"/>
        <v>0</v>
      </c>
      <c r="BD195" s="20"/>
      <c r="BE195" s="19">
        <f t="shared" si="908"/>
        <v>0</v>
      </c>
      <c r="BF195" s="20"/>
      <c r="BG195" s="19">
        <f t="shared" si="909"/>
        <v>0</v>
      </c>
      <c r="BH195" s="20">
        <v>0</v>
      </c>
      <c r="BI195" s="19">
        <f t="shared" si="910"/>
        <v>0</v>
      </c>
      <c r="BJ195" s="20">
        <v>0</v>
      </c>
      <c r="BK195" s="19">
        <f t="shared" si="911"/>
        <v>0</v>
      </c>
      <c r="BL195" s="20"/>
      <c r="BM195" s="19">
        <f t="shared" si="912"/>
        <v>0</v>
      </c>
      <c r="BN195" s="20"/>
      <c r="BO195" s="19">
        <f t="shared" si="913"/>
        <v>0</v>
      </c>
      <c r="BP195" s="20"/>
      <c r="BQ195" s="19">
        <f t="shared" si="914"/>
        <v>0</v>
      </c>
      <c r="BR195" s="20"/>
      <c r="BS195" s="19">
        <f t="shared" si="915"/>
        <v>0</v>
      </c>
      <c r="BT195" s="20"/>
      <c r="BU195" s="19">
        <f t="shared" si="916"/>
        <v>0</v>
      </c>
      <c r="BV195" s="20"/>
      <c r="BW195" s="19">
        <f t="shared" si="917"/>
        <v>0</v>
      </c>
      <c r="BX195" s="20"/>
      <c r="BY195" s="22">
        <f t="shared" si="918"/>
        <v>0</v>
      </c>
      <c r="BZ195" s="20">
        <v>0</v>
      </c>
      <c r="CA195" s="19">
        <f t="shared" si="919"/>
        <v>0</v>
      </c>
      <c r="CB195" s="20">
        <v>0</v>
      </c>
      <c r="CC195" s="19">
        <f t="shared" si="920"/>
        <v>0</v>
      </c>
      <c r="CD195" s="20">
        <v>0</v>
      </c>
      <c r="CE195" s="21">
        <f t="shared" si="921"/>
        <v>0</v>
      </c>
      <c r="CF195" s="20"/>
      <c r="CG195" s="20">
        <f t="shared" si="922"/>
        <v>0</v>
      </c>
      <c r="CH195" s="20"/>
      <c r="CI195" s="19">
        <f t="shared" si="923"/>
        <v>0</v>
      </c>
      <c r="CJ195" s="20">
        <v>0</v>
      </c>
      <c r="CK195" s="19">
        <f t="shared" si="924"/>
        <v>0</v>
      </c>
      <c r="CL195" s="20"/>
      <c r="CM195" s="19">
        <f t="shared" si="925"/>
        <v>0</v>
      </c>
      <c r="CN195" s="20"/>
      <c r="CO195" s="19">
        <f t="shared" si="926"/>
        <v>0</v>
      </c>
      <c r="CP195" s="20"/>
      <c r="CQ195" s="19">
        <f t="shared" si="927"/>
        <v>0</v>
      </c>
      <c r="CR195" s="20"/>
      <c r="CS195" s="19">
        <f t="shared" si="928"/>
        <v>0</v>
      </c>
      <c r="CT195" s="20">
        <v>0</v>
      </c>
      <c r="CU195" s="19">
        <f t="shared" si="929"/>
        <v>0</v>
      </c>
      <c r="CV195" s="24">
        <v>0</v>
      </c>
      <c r="CW195" s="19">
        <f t="shared" si="930"/>
        <v>0</v>
      </c>
      <c r="CX195" s="20"/>
      <c r="CY195" s="19">
        <f t="shared" si="931"/>
        <v>0</v>
      </c>
      <c r="CZ195" s="20">
        <v>0</v>
      </c>
      <c r="DA195" s="19">
        <f t="shared" si="932"/>
        <v>0</v>
      </c>
      <c r="DB195" s="20">
        <v>0</v>
      </c>
      <c r="DC195" s="19">
        <f t="shared" si="933"/>
        <v>0</v>
      </c>
      <c r="DD195" s="20"/>
      <c r="DE195" s="19">
        <f t="shared" si="934"/>
        <v>0</v>
      </c>
      <c r="DF195" s="20"/>
      <c r="DG195" s="19">
        <f t="shared" si="935"/>
        <v>0</v>
      </c>
      <c r="DH195" s="20"/>
      <c r="DI195" s="19">
        <f t="shared" si="936"/>
        <v>0</v>
      </c>
      <c r="DJ195" s="20"/>
      <c r="DK195" s="19">
        <f t="shared" si="937"/>
        <v>0</v>
      </c>
      <c r="DL195" s="19">
        <f t="shared" si="938"/>
        <v>400</v>
      </c>
      <c r="DM195" s="19">
        <f t="shared" si="938"/>
        <v>31175144.000000004</v>
      </c>
    </row>
    <row r="196" spans="1:117" ht="15.75" customHeight="1" x14ac:dyDescent="0.25">
      <c r="A196" s="123"/>
      <c r="B196" s="81">
        <v>162</v>
      </c>
      <c r="C196" s="13" t="s">
        <v>315</v>
      </c>
      <c r="D196" s="14">
        <v>22900</v>
      </c>
      <c r="E196" s="23">
        <v>3.53</v>
      </c>
      <c r="F196" s="23"/>
      <c r="G196" s="16">
        <v>1</v>
      </c>
      <c r="H196" s="14">
        <v>1.4</v>
      </c>
      <c r="I196" s="14">
        <v>1.68</v>
      </c>
      <c r="J196" s="14">
        <v>2.23</v>
      </c>
      <c r="K196" s="17">
        <v>2.57</v>
      </c>
      <c r="L196" s="20"/>
      <c r="M196" s="19">
        <f t="shared" si="884"/>
        <v>0</v>
      </c>
      <c r="N196" s="20"/>
      <c r="O196" s="20">
        <f t="shared" si="887"/>
        <v>0</v>
      </c>
      <c r="P196" s="20"/>
      <c r="Q196" s="19">
        <f t="shared" si="888"/>
        <v>0</v>
      </c>
      <c r="R196" s="20"/>
      <c r="S196" s="19">
        <f t="shared" si="889"/>
        <v>0</v>
      </c>
      <c r="T196" s="20">
        <v>600</v>
      </c>
      <c r="U196" s="19">
        <f t="shared" si="890"/>
        <v>74693388</v>
      </c>
      <c r="V196" s="20">
        <v>0</v>
      </c>
      <c r="W196" s="19">
        <f t="shared" si="891"/>
        <v>0</v>
      </c>
      <c r="X196" s="20"/>
      <c r="Y196" s="19">
        <f t="shared" si="892"/>
        <v>0</v>
      </c>
      <c r="Z196" s="20">
        <v>0</v>
      </c>
      <c r="AA196" s="19">
        <f t="shared" si="893"/>
        <v>0</v>
      </c>
      <c r="AB196" s="20"/>
      <c r="AC196" s="19">
        <f t="shared" si="894"/>
        <v>0</v>
      </c>
      <c r="AD196" s="20">
        <v>0</v>
      </c>
      <c r="AE196" s="19">
        <f t="shared" si="895"/>
        <v>0</v>
      </c>
      <c r="AF196" s="151"/>
      <c r="AG196" s="19">
        <f t="shared" si="896"/>
        <v>0</v>
      </c>
      <c r="AH196" s="20"/>
      <c r="AI196" s="19">
        <f t="shared" si="897"/>
        <v>0</v>
      </c>
      <c r="AJ196" s="24">
        <v>0</v>
      </c>
      <c r="AK196" s="19">
        <f t="shared" si="898"/>
        <v>0</v>
      </c>
      <c r="AL196" s="20">
        <v>0</v>
      </c>
      <c r="AM196" s="19">
        <f t="shared" si="899"/>
        <v>0</v>
      </c>
      <c r="AN196" s="20"/>
      <c r="AO196" s="19">
        <f t="shared" si="900"/>
        <v>0</v>
      </c>
      <c r="AP196" s="20">
        <v>0</v>
      </c>
      <c r="AQ196" s="20">
        <f t="shared" si="901"/>
        <v>0</v>
      </c>
      <c r="AR196" s="20">
        <v>0</v>
      </c>
      <c r="AS196" s="20">
        <f t="shared" si="902"/>
        <v>0</v>
      </c>
      <c r="AT196" s="20">
        <v>0</v>
      </c>
      <c r="AU196" s="19">
        <f t="shared" si="903"/>
        <v>0</v>
      </c>
      <c r="AV196" s="20">
        <v>0</v>
      </c>
      <c r="AW196" s="19">
        <f t="shared" si="904"/>
        <v>0</v>
      </c>
      <c r="AX196" s="20">
        <v>0</v>
      </c>
      <c r="AY196" s="19">
        <f t="shared" si="905"/>
        <v>0</v>
      </c>
      <c r="AZ196" s="20"/>
      <c r="BA196" s="19">
        <f t="shared" si="906"/>
        <v>0</v>
      </c>
      <c r="BB196" s="20"/>
      <c r="BC196" s="19">
        <f t="shared" si="907"/>
        <v>0</v>
      </c>
      <c r="BD196" s="20"/>
      <c r="BE196" s="19">
        <f t="shared" si="908"/>
        <v>0</v>
      </c>
      <c r="BF196" s="20"/>
      <c r="BG196" s="19">
        <f t="shared" si="909"/>
        <v>0</v>
      </c>
      <c r="BH196" s="20">
        <v>0</v>
      </c>
      <c r="BI196" s="19">
        <f t="shared" si="910"/>
        <v>0</v>
      </c>
      <c r="BJ196" s="20">
        <v>0</v>
      </c>
      <c r="BK196" s="19">
        <f t="shared" si="911"/>
        <v>0</v>
      </c>
      <c r="BL196" s="20"/>
      <c r="BM196" s="19">
        <f t="shared" si="912"/>
        <v>0</v>
      </c>
      <c r="BN196" s="20"/>
      <c r="BO196" s="19">
        <f t="shared" si="913"/>
        <v>0</v>
      </c>
      <c r="BP196" s="20"/>
      <c r="BQ196" s="19">
        <f t="shared" si="914"/>
        <v>0</v>
      </c>
      <c r="BR196" s="20"/>
      <c r="BS196" s="19">
        <f t="shared" si="915"/>
        <v>0</v>
      </c>
      <c r="BT196" s="20"/>
      <c r="BU196" s="19">
        <f t="shared" si="916"/>
        <v>0</v>
      </c>
      <c r="BV196" s="20"/>
      <c r="BW196" s="19">
        <f t="shared" si="917"/>
        <v>0</v>
      </c>
      <c r="BX196" s="20"/>
      <c r="BY196" s="22">
        <f t="shared" si="918"/>
        <v>0</v>
      </c>
      <c r="BZ196" s="20">
        <v>0</v>
      </c>
      <c r="CA196" s="19">
        <f t="shared" si="919"/>
        <v>0</v>
      </c>
      <c r="CB196" s="20">
        <v>0</v>
      </c>
      <c r="CC196" s="19">
        <f t="shared" si="920"/>
        <v>0</v>
      </c>
      <c r="CD196" s="20">
        <v>0</v>
      </c>
      <c r="CE196" s="21">
        <f t="shared" si="921"/>
        <v>0</v>
      </c>
      <c r="CF196" s="20"/>
      <c r="CG196" s="20">
        <f t="shared" si="922"/>
        <v>0</v>
      </c>
      <c r="CH196" s="20"/>
      <c r="CI196" s="19">
        <f t="shared" si="923"/>
        <v>0</v>
      </c>
      <c r="CJ196" s="20">
        <v>0</v>
      </c>
      <c r="CK196" s="19">
        <f t="shared" si="924"/>
        <v>0</v>
      </c>
      <c r="CL196" s="20"/>
      <c r="CM196" s="19">
        <f t="shared" si="925"/>
        <v>0</v>
      </c>
      <c r="CN196" s="20"/>
      <c r="CO196" s="19">
        <f t="shared" si="926"/>
        <v>0</v>
      </c>
      <c r="CP196" s="20"/>
      <c r="CQ196" s="19">
        <f t="shared" si="927"/>
        <v>0</v>
      </c>
      <c r="CR196" s="20"/>
      <c r="CS196" s="19">
        <f t="shared" si="928"/>
        <v>0</v>
      </c>
      <c r="CT196" s="20">
        <v>0</v>
      </c>
      <c r="CU196" s="19">
        <f t="shared" si="929"/>
        <v>0</v>
      </c>
      <c r="CV196" s="24">
        <v>0</v>
      </c>
      <c r="CW196" s="19">
        <f t="shared" si="930"/>
        <v>0</v>
      </c>
      <c r="CX196" s="20"/>
      <c r="CY196" s="19">
        <f t="shared" si="931"/>
        <v>0</v>
      </c>
      <c r="CZ196" s="20">
        <v>0</v>
      </c>
      <c r="DA196" s="19">
        <f t="shared" si="932"/>
        <v>0</v>
      </c>
      <c r="DB196" s="20">
        <v>0</v>
      </c>
      <c r="DC196" s="19">
        <f t="shared" si="933"/>
        <v>0</v>
      </c>
      <c r="DD196" s="20"/>
      <c r="DE196" s="19">
        <f t="shared" si="934"/>
        <v>0</v>
      </c>
      <c r="DF196" s="20"/>
      <c r="DG196" s="19">
        <f t="shared" si="935"/>
        <v>0</v>
      </c>
      <c r="DH196" s="20"/>
      <c r="DI196" s="19">
        <f t="shared" si="936"/>
        <v>0</v>
      </c>
      <c r="DJ196" s="20"/>
      <c r="DK196" s="19">
        <f t="shared" si="937"/>
        <v>0</v>
      </c>
      <c r="DL196" s="19">
        <f t="shared" si="938"/>
        <v>600</v>
      </c>
      <c r="DM196" s="19">
        <f t="shared" si="938"/>
        <v>74693388</v>
      </c>
    </row>
    <row r="197" spans="1:117" ht="15.75" customHeight="1" x14ac:dyDescent="0.25">
      <c r="A197" s="124">
        <v>20</v>
      </c>
      <c r="B197" s="126"/>
      <c r="C197" s="56" t="s">
        <v>316</v>
      </c>
      <c r="D197" s="62">
        <v>22900</v>
      </c>
      <c r="E197" s="65">
        <v>0.87</v>
      </c>
      <c r="F197" s="164"/>
      <c r="G197" s="63">
        <v>1</v>
      </c>
      <c r="H197" s="62">
        <v>1.4</v>
      </c>
      <c r="I197" s="62">
        <v>1.68</v>
      </c>
      <c r="J197" s="62">
        <v>2.23</v>
      </c>
      <c r="K197" s="64">
        <v>2.57</v>
      </c>
      <c r="L197" s="12">
        <f>SUM(L198:L207)</f>
        <v>954</v>
      </c>
      <c r="M197" s="12">
        <f t="shared" ref="M197:BX197" si="941">SUM(M198:M207)</f>
        <v>31717478.975000001</v>
      </c>
      <c r="N197" s="61">
        <f t="shared" si="941"/>
        <v>0</v>
      </c>
      <c r="O197" s="61">
        <f t="shared" si="941"/>
        <v>0</v>
      </c>
      <c r="P197" s="12">
        <f t="shared" si="941"/>
        <v>0</v>
      </c>
      <c r="Q197" s="12">
        <f t="shared" si="941"/>
        <v>0</v>
      </c>
      <c r="R197" s="61">
        <f t="shared" si="941"/>
        <v>0</v>
      </c>
      <c r="S197" s="61">
        <f t="shared" si="941"/>
        <v>0</v>
      </c>
      <c r="T197" s="12">
        <f t="shared" si="941"/>
        <v>0</v>
      </c>
      <c r="U197" s="12">
        <f t="shared" si="941"/>
        <v>0</v>
      </c>
      <c r="V197" s="12">
        <f t="shared" si="941"/>
        <v>285</v>
      </c>
      <c r="W197" s="12">
        <f t="shared" si="941"/>
        <v>37852921.399999999</v>
      </c>
      <c r="X197" s="12">
        <f t="shared" si="941"/>
        <v>0</v>
      </c>
      <c r="Y197" s="12">
        <f t="shared" si="941"/>
        <v>0</v>
      </c>
      <c r="Z197" s="12">
        <f t="shared" si="941"/>
        <v>0</v>
      </c>
      <c r="AA197" s="12">
        <f t="shared" si="941"/>
        <v>0</v>
      </c>
      <c r="AB197" s="12">
        <f t="shared" si="941"/>
        <v>1</v>
      </c>
      <c r="AC197" s="12">
        <f t="shared" si="941"/>
        <v>23339.68</v>
      </c>
      <c r="AD197" s="12">
        <f t="shared" si="941"/>
        <v>0</v>
      </c>
      <c r="AE197" s="12">
        <f t="shared" si="941"/>
        <v>0</v>
      </c>
      <c r="AF197" s="12">
        <f t="shared" si="941"/>
        <v>2329</v>
      </c>
      <c r="AG197" s="12">
        <f t="shared" si="941"/>
        <v>54208298.339999996</v>
      </c>
      <c r="AH197" s="12">
        <f t="shared" si="941"/>
        <v>7</v>
      </c>
      <c r="AI197" s="12">
        <f t="shared" si="941"/>
        <v>149880.5</v>
      </c>
      <c r="AJ197" s="12">
        <f t="shared" si="941"/>
        <v>0</v>
      </c>
      <c r="AK197" s="12">
        <f t="shared" si="941"/>
        <v>0</v>
      </c>
      <c r="AL197" s="12">
        <f t="shared" si="941"/>
        <v>0</v>
      </c>
      <c r="AM197" s="12">
        <f t="shared" si="941"/>
        <v>0</v>
      </c>
      <c r="AN197" s="61">
        <v>1</v>
      </c>
      <c r="AO197" s="61">
        <f t="shared" si="941"/>
        <v>22762.6</v>
      </c>
      <c r="AP197" s="61">
        <f t="shared" si="941"/>
        <v>5</v>
      </c>
      <c r="AQ197" s="61">
        <f t="shared" si="941"/>
        <v>110991.72</v>
      </c>
      <c r="AR197" s="61">
        <f t="shared" si="941"/>
        <v>0</v>
      </c>
      <c r="AS197" s="61">
        <f t="shared" si="941"/>
        <v>0</v>
      </c>
      <c r="AT197" s="12">
        <f t="shared" si="941"/>
        <v>0</v>
      </c>
      <c r="AU197" s="12">
        <f t="shared" si="941"/>
        <v>0</v>
      </c>
      <c r="AV197" s="12">
        <f t="shared" si="941"/>
        <v>0</v>
      </c>
      <c r="AW197" s="12">
        <f t="shared" si="941"/>
        <v>0</v>
      </c>
      <c r="AX197" s="12">
        <f t="shared" si="941"/>
        <v>0</v>
      </c>
      <c r="AY197" s="12">
        <f t="shared" si="941"/>
        <v>0</v>
      </c>
      <c r="AZ197" s="12">
        <f t="shared" si="941"/>
        <v>28</v>
      </c>
      <c r="BA197" s="12">
        <f t="shared" si="941"/>
        <v>569032.94000000006</v>
      </c>
      <c r="BB197" s="12">
        <f t="shared" si="941"/>
        <v>33</v>
      </c>
      <c r="BC197" s="12">
        <f t="shared" si="941"/>
        <v>553740.32000000007</v>
      </c>
      <c r="BD197" s="12">
        <f t="shared" si="941"/>
        <v>6</v>
      </c>
      <c r="BE197" s="12">
        <f t="shared" si="941"/>
        <v>164583.21600000001</v>
      </c>
      <c r="BF197" s="61">
        <v>59</v>
      </c>
      <c r="BG197" s="61">
        <f t="shared" si="941"/>
        <v>2223681.6</v>
      </c>
      <c r="BH197" s="61">
        <f t="shared" si="941"/>
        <v>0</v>
      </c>
      <c r="BI197" s="61">
        <f t="shared" si="941"/>
        <v>0</v>
      </c>
      <c r="BJ197" s="12">
        <f t="shared" si="941"/>
        <v>0</v>
      </c>
      <c r="BK197" s="12">
        <f t="shared" si="941"/>
        <v>0</v>
      </c>
      <c r="BL197" s="61">
        <f t="shared" si="941"/>
        <v>202</v>
      </c>
      <c r="BM197" s="61">
        <f t="shared" si="941"/>
        <v>5621076.5940000005</v>
      </c>
      <c r="BN197" s="12">
        <f t="shared" si="941"/>
        <v>51</v>
      </c>
      <c r="BO197" s="12">
        <f t="shared" si="941"/>
        <v>1114610.784</v>
      </c>
      <c r="BP197" s="12">
        <f t="shared" si="941"/>
        <v>9</v>
      </c>
      <c r="BQ197" s="12">
        <f t="shared" si="941"/>
        <v>287462.78399999999</v>
      </c>
      <c r="BR197" s="12">
        <f t="shared" si="941"/>
        <v>20</v>
      </c>
      <c r="BS197" s="12">
        <f t="shared" si="941"/>
        <v>348238.92599999998</v>
      </c>
      <c r="BT197" s="12">
        <f t="shared" si="941"/>
        <v>14</v>
      </c>
      <c r="BU197" s="12">
        <f t="shared" si="941"/>
        <v>395761.46400000004</v>
      </c>
      <c r="BV197" s="12">
        <f t="shared" si="941"/>
        <v>17</v>
      </c>
      <c r="BW197" s="12">
        <f t="shared" si="941"/>
        <v>437349.69599999994</v>
      </c>
      <c r="BX197" s="12">
        <f t="shared" si="941"/>
        <v>4</v>
      </c>
      <c r="BY197" s="12">
        <f t="shared" ref="BY197:DM197" si="942">SUM(BY198:BY207)</f>
        <v>100027.2</v>
      </c>
      <c r="BZ197" s="12">
        <f t="shared" si="942"/>
        <v>6</v>
      </c>
      <c r="CA197" s="12">
        <f t="shared" si="942"/>
        <v>154330.42799999999</v>
      </c>
      <c r="CB197" s="12">
        <f t="shared" si="942"/>
        <v>0</v>
      </c>
      <c r="CC197" s="12">
        <f t="shared" si="942"/>
        <v>0</v>
      </c>
      <c r="CD197" s="12">
        <f t="shared" si="942"/>
        <v>0</v>
      </c>
      <c r="CE197" s="163">
        <f t="shared" si="942"/>
        <v>0</v>
      </c>
      <c r="CF197" s="61">
        <f t="shared" si="942"/>
        <v>0</v>
      </c>
      <c r="CG197" s="61">
        <f t="shared" si="942"/>
        <v>0</v>
      </c>
      <c r="CH197" s="28">
        <f t="shared" si="942"/>
        <v>0</v>
      </c>
      <c r="CI197" s="28">
        <f t="shared" si="942"/>
        <v>0</v>
      </c>
      <c r="CJ197" s="28">
        <f t="shared" si="942"/>
        <v>20</v>
      </c>
      <c r="CK197" s="28">
        <f t="shared" si="942"/>
        <v>241027.07999999996</v>
      </c>
      <c r="CL197" s="28">
        <f t="shared" si="942"/>
        <v>3</v>
      </c>
      <c r="CM197" s="28">
        <f t="shared" si="942"/>
        <v>47801.46</v>
      </c>
      <c r="CN197" s="28">
        <f t="shared" si="942"/>
        <v>2</v>
      </c>
      <c r="CO197" s="28">
        <f t="shared" si="942"/>
        <v>21095.479999999996</v>
      </c>
      <c r="CP197" s="28">
        <f t="shared" si="942"/>
        <v>5</v>
      </c>
      <c r="CQ197" s="28">
        <f t="shared" si="942"/>
        <v>100142.61599999998</v>
      </c>
      <c r="CR197" s="28">
        <f t="shared" si="942"/>
        <v>15</v>
      </c>
      <c r="CS197" s="28">
        <f t="shared" si="942"/>
        <v>255405.98999999996</v>
      </c>
      <c r="CT197" s="28">
        <f t="shared" si="942"/>
        <v>0</v>
      </c>
      <c r="CU197" s="28">
        <f t="shared" si="942"/>
        <v>0</v>
      </c>
      <c r="CV197" s="28">
        <f t="shared" si="942"/>
        <v>1341</v>
      </c>
      <c r="CW197" s="28">
        <f t="shared" si="942"/>
        <v>41588357.034000002</v>
      </c>
      <c r="CX197" s="28">
        <f t="shared" si="942"/>
        <v>0</v>
      </c>
      <c r="CY197" s="28">
        <f t="shared" si="942"/>
        <v>0</v>
      </c>
      <c r="CZ197" s="28">
        <f t="shared" si="942"/>
        <v>0</v>
      </c>
      <c r="DA197" s="28">
        <f t="shared" si="942"/>
        <v>0</v>
      </c>
      <c r="DB197" s="28">
        <f t="shared" si="942"/>
        <v>0</v>
      </c>
      <c r="DC197" s="28">
        <f t="shared" si="942"/>
        <v>0</v>
      </c>
      <c r="DD197" s="28">
        <f t="shared" si="942"/>
        <v>6</v>
      </c>
      <c r="DE197" s="28">
        <f t="shared" si="942"/>
        <v>173931.91200000001</v>
      </c>
      <c r="DF197" s="28">
        <f t="shared" si="942"/>
        <v>11</v>
      </c>
      <c r="DG197" s="28">
        <f t="shared" si="942"/>
        <v>266491.69679999998</v>
      </c>
      <c r="DH197" s="28">
        <v>5</v>
      </c>
      <c r="DI197" s="28">
        <f t="shared" si="942"/>
        <v>217545.42</v>
      </c>
      <c r="DJ197" s="28">
        <f t="shared" si="942"/>
        <v>21</v>
      </c>
      <c r="DK197" s="28">
        <f t="shared" si="942"/>
        <v>833711.59799999988</v>
      </c>
      <c r="DL197" s="28">
        <f t="shared" si="942"/>
        <v>5460</v>
      </c>
      <c r="DM197" s="28">
        <f t="shared" si="942"/>
        <v>179801079.45380002</v>
      </c>
    </row>
    <row r="198" spans="1:117" ht="45" customHeight="1" x14ac:dyDescent="0.25">
      <c r="A198" s="123"/>
      <c r="B198" s="81">
        <v>163</v>
      </c>
      <c r="C198" s="13" t="s">
        <v>317</v>
      </c>
      <c r="D198" s="14">
        <v>22900</v>
      </c>
      <c r="E198" s="23">
        <v>0.66</v>
      </c>
      <c r="F198" s="23"/>
      <c r="G198" s="16">
        <v>1</v>
      </c>
      <c r="H198" s="14">
        <v>1.4</v>
      </c>
      <c r="I198" s="14">
        <v>1.68</v>
      </c>
      <c r="J198" s="14">
        <v>2.23</v>
      </c>
      <c r="K198" s="17">
        <v>2.57</v>
      </c>
      <c r="L198" s="20">
        <v>20</v>
      </c>
      <c r="M198" s="19">
        <f t="shared" si="884"/>
        <v>465511.2</v>
      </c>
      <c r="N198" s="20"/>
      <c r="O198" s="20">
        <f>(N198*$D198*$E198*$G198*$H198*$O$14)</f>
        <v>0</v>
      </c>
      <c r="P198" s="20"/>
      <c r="Q198" s="19">
        <f>(P198*$D198*$E198*$G198*$H198*$Q$14)</f>
        <v>0</v>
      </c>
      <c r="R198" s="20"/>
      <c r="S198" s="19">
        <f t="shared" ref="S198:S201" si="943">(R198/12*7*$D198*$E198*$G198*$H198*$S$14)+(R198/12*5*$D198*$E198*$G198*$H198*$S$15)</f>
        <v>0</v>
      </c>
      <c r="T198" s="20">
        <v>0</v>
      </c>
      <c r="U198" s="19">
        <f>(T198*$D198*$E198*$G198*$H198*$U$14)</f>
        <v>0</v>
      </c>
      <c r="V198" s="20"/>
      <c r="W198" s="19">
        <f>(V198*$D198*$E198*$G198*$H198*$W$14)</f>
        <v>0</v>
      </c>
      <c r="X198" s="20"/>
      <c r="Y198" s="19">
        <f>(X198*$D198*$E198*$G198*$H198*$Y$14)</f>
        <v>0</v>
      </c>
      <c r="Z198" s="20">
        <v>0</v>
      </c>
      <c r="AA198" s="19">
        <f>(Z198*$D198*$E198*$G198*$H198*$AA$14)</f>
        <v>0</v>
      </c>
      <c r="AB198" s="20"/>
      <c r="AC198" s="19">
        <f>(AB198*$D198*$E198*$G198*$H198*$AC$14)</f>
        <v>0</v>
      </c>
      <c r="AD198" s="20">
        <v>0</v>
      </c>
      <c r="AE198" s="19">
        <f>(AD198*$D198*$E198*$G198*$H198*$AE$14)</f>
        <v>0</v>
      </c>
      <c r="AF198" s="151">
        <v>4</v>
      </c>
      <c r="AG198" s="19">
        <f>(AF198*$D198*$E198*$G198*$H198*$AG$14)</f>
        <v>93102.24</v>
      </c>
      <c r="AH198" s="20"/>
      <c r="AI198" s="19">
        <f>(AH198*$D198*$E198*$G198*$H198*$AI$14)</f>
        <v>0</v>
      </c>
      <c r="AJ198" s="24">
        <v>0</v>
      </c>
      <c r="AK198" s="19">
        <f>(AJ198*$D198*$E198*$G198*$I198*$AK$14)</f>
        <v>0</v>
      </c>
      <c r="AL198" s="20">
        <v>0</v>
      </c>
      <c r="AM198" s="19">
        <f>(AL198*$D198*$E198*$G198*$I198*$AM$14)</f>
        <v>0</v>
      </c>
      <c r="AN198" s="20"/>
      <c r="AO198" s="19">
        <f>(AN198*$D198*$E198*$G198*$H198*$AO$14)</f>
        <v>0</v>
      </c>
      <c r="AP198" s="20"/>
      <c r="AQ198" s="20">
        <f>(AP198*$D198*$E198*$G198*$H198*$AQ$14)</f>
        <v>0</v>
      </c>
      <c r="AR198" s="20"/>
      <c r="AS198" s="20">
        <f>(AR198*$D198*$E198*$G198*$H198*$AS$14)</f>
        <v>0</v>
      </c>
      <c r="AT198" s="20">
        <v>0</v>
      </c>
      <c r="AU198" s="19">
        <f>(AT198*$D198*$E198*$G198*$H198*$AU$14)</f>
        <v>0</v>
      </c>
      <c r="AV198" s="20">
        <v>0</v>
      </c>
      <c r="AW198" s="19">
        <f>(AV198*$D198*$E198*$G198*$H198*$AW$14)</f>
        <v>0</v>
      </c>
      <c r="AX198" s="20">
        <v>0</v>
      </c>
      <c r="AY198" s="19">
        <f>(AX198*$D198*$E198*$G198*$H198*$AY$14)</f>
        <v>0</v>
      </c>
      <c r="AZ198" s="20"/>
      <c r="BA198" s="19">
        <f>(AZ198*$D198*$E198*$G198*$H198*$BA$14)</f>
        <v>0</v>
      </c>
      <c r="BB198" s="20"/>
      <c r="BC198" s="19">
        <f>(BB198*$D198*$E198*$G198*$H198*$BC$14)</f>
        <v>0</v>
      </c>
      <c r="BD198" s="20"/>
      <c r="BE198" s="19">
        <f>(BD198*$D198*$E198*$G198*$I198*$BE$14)</f>
        <v>0</v>
      </c>
      <c r="BF198" s="20">
        <v>1</v>
      </c>
      <c r="BG198" s="19">
        <f>(BF198*$D198*$E198*$G198*$I198*$BG$14)</f>
        <v>25391.52</v>
      </c>
      <c r="BH198" s="20">
        <v>0</v>
      </c>
      <c r="BI198" s="19">
        <f>(BH198*$D198*$E198*$G198*$I198*$BI$14)</f>
        <v>0</v>
      </c>
      <c r="BJ198" s="20">
        <v>0</v>
      </c>
      <c r="BK198" s="19">
        <f>(BJ198*$D198*$E198*$G198*$I198*$BK$14)</f>
        <v>0</v>
      </c>
      <c r="BL198" s="20"/>
      <c r="BM198" s="19">
        <f>(BL198*$D198*$E198*$G198*$I198*$BM$14)</f>
        <v>0</v>
      </c>
      <c r="BN198" s="20"/>
      <c r="BO198" s="19">
        <f>(BN198*$D198*$E198*$G198*$I198*$BO$14)</f>
        <v>0</v>
      </c>
      <c r="BP198" s="20"/>
      <c r="BQ198" s="19">
        <f>(BP198*$D198*$E198*$G198*$I198*$BQ$14)</f>
        <v>0</v>
      </c>
      <c r="BR198" s="20"/>
      <c r="BS198" s="19">
        <f>(BR198*$D198*$E198*$G198*$I198*$BS$14)</f>
        <v>0</v>
      </c>
      <c r="BT198" s="20"/>
      <c r="BU198" s="19">
        <f>(BT198*$D198*$E198*$G198*$I198*$BU$14)</f>
        <v>0</v>
      </c>
      <c r="BV198" s="20"/>
      <c r="BW198" s="19">
        <f>(BV198*$D198*$E198*$G198*$I198*$BW$14)</f>
        <v>0</v>
      </c>
      <c r="BX198" s="20"/>
      <c r="BY198" s="22">
        <f>(BX198*$D198*$E198*$G198*$I198*$BY$14)</f>
        <v>0</v>
      </c>
      <c r="BZ198" s="20">
        <v>0</v>
      </c>
      <c r="CA198" s="19">
        <f>(BZ198*$D198*$E198*$G198*$H198*$CA$14)</f>
        <v>0</v>
      </c>
      <c r="CB198" s="20">
        <v>0</v>
      </c>
      <c r="CC198" s="19">
        <f>(CB198*$D198*$E198*$G198*$H198*$CC$14)</f>
        <v>0</v>
      </c>
      <c r="CD198" s="20">
        <v>0</v>
      </c>
      <c r="CE198" s="21">
        <f>(CD198*$D198*$E198*$G198*$H198*$CE$14)</f>
        <v>0</v>
      </c>
      <c r="CF198" s="20"/>
      <c r="CG198" s="20">
        <f>(CF198*$D198*$E198*$G198*$H198*$CG$14)</f>
        <v>0</v>
      </c>
      <c r="CH198" s="20"/>
      <c r="CI198" s="19">
        <f>(CH198*$D198*$E198*$G198*$I198*$CI$14)</f>
        <v>0</v>
      </c>
      <c r="CJ198" s="20"/>
      <c r="CK198" s="19">
        <f>(CJ198*$D198*$E198*$G198*$H198*$CK$14)</f>
        <v>0</v>
      </c>
      <c r="CL198" s="20"/>
      <c r="CM198" s="19">
        <f>(CL198*$D198*$E198*$G198*$H198*$CM$14)</f>
        <v>0</v>
      </c>
      <c r="CN198" s="20"/>
      <c r="CO198" s="19">
        <f>(CN198*$D198*$E198*$G198*$H198*$CO$14)</f>
        <v>0</v>
      </c>
      <c r="CP198" s="20"/>
      <c r="CQ198" s="19">
        <f>(CP198*$D198*$E198*$G198*$H198*$CQ$14)</f>
        <v>0</v>
      </c>
      <c r="CR198" s="20"/>
      <c r="CS198" s="19">
        <f>(CR198*$D198*$E198*$G198*$H198*$CS$14)</f>
        <v>0</v>
      </c>
      <c r="CT198" s="20">
        <v>0</v>
      </c>
      <c r="CU198" s="19">
        <f>(CT198*$D198*$E198*$G198*$I198*$CU$14)</f>
        <v>0</v>
      </c>
      <c r="CV198" s="24">
        <v>6</v>
      </c>
      <c r="CW198" s="19">
        <f>(CV198*$D198*$E198*$G198*$I198*$CW$14)</f>
        <v>137114.20800000001</v>
      </c>
      <c r="CX198" s="20"/>
      <c r="CY198" s="19">
        <f>(CX198*$D198*$E198*$G198*$H198*$CY$14)</f>
        <v>0</v>
      </c>
      <c r="CZ198" s="20">
        <v>0</v>
      </c>
      <c r="DA198" s="19">
        <f>(CZ198*$D198*$E198*$G198*$I198*$DA$14)</f>
        <v>0</v>
      </c>
      <c r="DB198" s="20">
        <v>0</v>
      </c>
      <c r="DC198" s="19">
        <f>(DB198*$D198*$E198*$G198*$I198*$DC$14)</f>
        <v>0</v>
      </c>
      <c r="DD198" s="20"/>
      <c r="DE198" s="19">
        <f>(DD198*$D198*$E198*$G198*$I198*$DE$14)</f>
        <v>0</v>
      </c>
      <c r="DF198" s="20"/>
      <c r="DG198" s="19">
        <f>(DF198*$D198*$E198*$G198*$I198*$DG$14)</f>
        <v>0</v>
      </c>
      <c r="DH198" s="20"/>
      <c r="DI198" s="19">
        <f>(DH198*$D198*$E198*$G198*$J198*$DI$14)</f>
        <v>0</v>
      </c>
      <c r="DJ198" s="20"/>
      <c r="DK198" s="19">
        <f>(DJ198*$D198*$E198*$G198*$K198*$DK$14)</f>
        <v>0</v>
      </c>
      <c r="DL198" s="19">
        <f t="shared" ref="DL198:DM207" si="944">SUM(L198,N198,P198,R198,T198,V198,X198,Z198,AB198,AD198,AF198,AH198,AJ198,AN198,AP198,CD198,AR198,AT198,AV198,AX198,AZ198,CH198,BB198,BD198,BF198,BJ198,AL198,BL198,BN198,BP198,BR198,BT198,BV198,BX198,BZ198,CB198,CF198,CJ198,CL198,CN198,CP198,CR198,CT198,CV198,BH198,CX198,CZ198,DB198,DD198,DF198,DH198,DJ198)</f>
        <v>31</v>
      </c>
      <c r="DM198" s="19">
        <f t="shared" si="944"/>
        <v>721119.16800000006</v>
      </c>
    </row>
    <row r="199" spans="1:117" ht="30" customHeight="1" x14ac:dyDescent="0.25">
      <c r="A199" s="123"/>
      <c r="B199" s="81">
        <v>164</v>
      </c>
      <c r="C199" s="13" t="s">
        <v>318</v>
      </c>
      <c r="D199" s="14">
        <v>22900</v>
      </c>
      <c r="E199" s="23">
        <v>0.47</v>
      </c>
      <c r="F199" s="23"/>
      <c r="G199" s="16">
        <v>1</v>
      </c>
      <c r="H199" s="14">
        <v>1.4</v>
      </c>
      <c r="I199" s="14">
        <v>1.68</v>
      </c>
      <c r="J199" s="14">
        <v>2.23</v>
      </c>
      <c r="K199" s="17">
        <v>2.57</v>
      </c>
      <c r="L199" s="20">
        <v>138</v>
      </c>
      <c r="M199" s="19">
        <f t="shared" si="884"/>
        <v>2287352.7600000002</v>
      </c>
      <c r="N199" s="20"/>
      <c r="O199" s="20">
        <f>(N199*$D199*$E199*$G199*$H199*$O$14)</f>
        <v>0</v>
      </c>
      <c r="P199" s="20"/>
      <c r="Q199" s="19">
        <f>(P199*$D199*$E199*$G199*$H199*$Q$14)</f>
        <v>0</v>
      </c>
      <c r="R199" s="20"/>
      <c r="S199" s="19">
        <f t="shared" si="943"/>
        <v>0</v>
      </c>
      <c r="T199" s="20">
        <v>0</v>
      </c>
      <c r="U199" s="19">
        <f>(T199*$D199*$E199*$G199*$H199*$U$14)</f>
        <v>0</v>
      </c>
      <c r="V199" s="20"/>
      <c r="W199" s="19">
        <f>(V199*$D199*$E199*$G199*$H199*$W$14)</f>
        <v>0</v>
      </c>
      <c r="X199" s="20"/>
      <c r="Y199" s="19">
        <f>(X199*$D199*$E199*$G199*$H199*$Y$14)</f>
        <v>0</v>
      </c>
      <c r="Z199" s="20">
        <v>0</v>
      </c>
      <c r="AA199" s="19">
        <f>(Z199*$D199*$E199*$G199*$H199*$AA$14)</f>
        <v>0</v>
      </c>
      <c r="AB199" s="20"/>
      <c r="AC199" s="19">
        <f>(AB199*$D199*$E199*$G199*$H199*$AC$14)</f>
        <v>0</v>
      </c>
      <c r="AD199" s="20">
        <v>0</v>
      </c>
      <c r="AE199" s="19">
        <f>(AD199*$D199*$E199*$G199*$H199*$AE$14)</f>
        <v>0</v>
      </c>
      <c r="AF199" s="151">
        <v>460</v>
      </c>
      <c r="AG199" s="19">
        <f>(AF199*$D199*$E199*$G199*$H199*$AG$14)</f>
        <v>7624509.2000000002</v>
      </c>
      <c r="AH199" s="20">
        <v>3</v>
      </c>
      <c r="AI199" s="19">
        <f>(AH199*$D199*$E199*$G199*$H199*$AI$14)</f>
        <v>49725.06</v>
      </c>
      <c r="AJ199" s="24">
        <v>0</v>
      </c>
      <c r="AK199" s="19">
        <f>(AJ199*$D199*$E199*$G199*$I199*$AK$14)</f>
        <v>0</v>
      </c>
      <c r="AL199" s="20"/>
      <c r="AM199" s="19">
        <f>(AL199*$D199*$E199*$G199*$I199*$AM$14)</f>
        <v>0</v>
      </c>
      <c r="AN199" s="20"/>
      <c r="AO199" s="19">
        <f>(AN199*$D199*$E199*$G199*$H199*$AO$14)</f>
        <v>0</v>
      </c>
      <c r="AP199" s="20"/>
      <c r="AQ199" s="20">
        <f>(AP199*$D199*$E199*$G199*$H199*$AQ$14)</f>
        <v>0</v>
      </c>
      <c r="AR199" s="20"/>
      <c r="AS199" s="20">
        <f>(AR199*$D199*$E199*$G199*$H199*$AS$14)</f>
        <v>0</v>
      </c>
      <c r="AT199" s="20">
        <v>0</v>
      </c>
      <c r="AU199" s="19">
        <f>(AT199*$D199*$E199*$G199*$H199*$AU$14)</f>
        <v>0</v>
      </c>
      <c r="AV199" s="20">
        <v>0</v>
      </c>
      <c r="AW199" s="19">
        <f>(AV199*$D199*$E199*$G199*$H199*$AW$14)</f>
        <v>0</v>
      </c>
      <c r="AX199" s="20">
        <v>0</v>
      </c>
      <c r="AY199" s="19">
        <f>(AX199*$D199*$E199*$G199*$H199*$AY$14)</f>
        <v>0</v>
      </c>
      <c r="AZ199" s="20">
        <v>15</v>
      </c>
      <c r="BA199" s="19">
        <f>(AZ199*$D199*$E199*$G199*$H199*$BA$14)</f>
        <v>248625.30000000002</v>
      </c>
      <c r="BB199" s="20">
        <v>32</v>
      </c>
      <c r="BC199" s="19">
        <f>(BB199*$D199*$E199*$G199*$H199*$BC$14)</f>
        <v>530400.64</v>
      </c>
      <c r="BD199" s="20"/>
      <c r="BE199" s="19">
        <f>(BD199*$D199*$E199*$G199*$I199*$BE$14)</f>
        <v>0</v>
      </c>
      <c r="BF199" s="20"/>
      <c r="BG199" s="19">
        <f>(BF199*$D199*$E199*$G199*$I199*$BG$14)</f>
        <v>0</v>
      </c>
      <c r="BH199" s="20">
        <v>0</v>
      </c>
      <c r="BI199" s="19">
        <f>(BH199*$D199*$E199*$G199*$I199*$BI$14)</f>
        <v>0</v>
      </c>
      <c r="BJ199" s="20">
        <v>0</v>
      </c>
      <c r="BK199" s="19">
        <f>(BJ199*$D199*$E199*$G199*$I199*$BK$14)</f>
        <v>0</v>
      </c>
      <c r="BL199" s="20">
        <v>43</v>
      </c>
      <c r="BM199" s="19">
        <f>(BL199*$D199*$E199*$G199*$I199*$BM$14)</f>
        <v>855271.03200000001</v>
      </c>
      <c r="BN199" s="20">
        <v>30</v>
      </c>
      <c r="BO199" s="19">
        <f>(BN199*$D199*$E199*$G199*$I199*$BO$14)</f>
        <v>542455.19999999995</v>
      </c>
      <c r="BP199" s="20">
        <v>1</v>
      </c>
      <c r="BQ199" s="19">
        <f>(BP199*$D199*$E199*$G199*$I199*$BQ$14)</f>
        <v>22602.3</v>
      </c>
      <c r="BR199" s="20">
        <v>12</v>
      </c>
      <c r="BS199" s="19">
        <f>(BR199*$D199*$E199*$G199*$I199*$BS$14)</f>
        <v>195283.87199999997</v>
      </c>
      <c r="BT199" s="20">
        <v>5</v>
      </c>
      <c r="BU199" s="19">
        <f>(BT199*$D199*$E199*$G199*$I199*$BU$14)</f>
        <v>113011.5</v>
      </c>
      <c r="BV199" s="20">
        <v>3</v>
      </c>
      <c r="BW199" s="19">
        <f>(BV199*$D199*$E199*$G199*$I199*$BW$14)</f>
        <v>54245.51999999999</v>
      </c>
      <c r="BX199" s="20">
        <v>1</v>
      </c>
      <c r="BY199" s="22">
        <f>(BX199*$D199*$E199*$G199*$I199*$BY$14)</f>
        <v>18081.84</v>
      </c>
      <c r="BZ199" s="20">
        <v>0</v>
      </c>
      <c r="CA199" s="19">
        <f>(BZ199*$D199*$E199*$G199*$H199*$CA$14)</f>
        <v>0</v>
      </c>
      <c r="CB199" s="20">
        <v>0</v>
      </c>
      <c r="CC199" s="19">
        <f>(CB199*$D199*$E199*$G199*$H199*$CC$14)</f>
        <v>0</v>
      </c>
      <c r="CD199" s="20">
        <v>0</v>
      </c>
      <c r="CE199" s="21">
        <f>(CD199*$D199*$E199*$G199*$H199*$CE$14)</f>
        <v>0</v>
      </c>
      <c r="CF199" s="20"/>
      <c r="CG199" s="20">
        <f>(CF199*$D199*$E199*$G199*$H199*$CG$14)</f>
        <v>0</v>
      </c>
      <c r="CH199" s="20"/>
      <c r="CI199" s="19">
        <f>(CH199*$D199*$E199*$G199*$I199*$CI$14)</f>
        <v>0</v>
      </c>
      <c r="CJ199" s="20">
        <v>6</v>
      </c>
      <c r="CK199" s="19">
        <f>(CJ199*$D199*$E199*$G199*$H199*$CK$14)</f>
        <v>63286.439999999981</v>
      </c>
      <c r="CL199" s="20"/>
      <c r="CM199" s="19">
        <f>(CL199*$D199*$E199*$G199*$H199*$CM$14)</f>
        <v>0</v>
      </c>
      <c r="CN199" s="20">
        <v>2</v>
      </c>
      <c r="CO199" s="19">
        <f>(CN199*$D199*$E199*$G199*$H199*$CO$14)</f>
        <v>21095.479999999996</v>
      </c>
      <c r="CP199" s="20">
        <v>3</v>
      </c>
      <c r="CQ199" s="19">
        <f>(CP199*$D199*$E199*$G199*$H199*$CQ$14)</f>
        <v>51081.197999999982</v>
      </c>
      <c r="CR199" s="20">
        <v>15</v>
      </c>
      <c r="CS199" s="19">
        <f>(CR199*$D199*$E199*$G199*$H199*$CS$14)</f>
        <v>255405.98999999996</v>
      </c>
      <c r="CT199" s="20">
        <v>0</v>
      </c>
      <c r="CU199" s="19">
        <f>(CT199*$D199*$E199*$G199*$I199*$CU$14)</f>
        <v>0</v>
      </c>
      <c r="CV199" s="24">
        <v>200</v>
      </c>
      <c r="CW199" s="19">
        <f>(CV199*$D199*$E199*$G199*$I199*$CW$14)</f>
        <v>3254731.2</v>
      </c>
      <c r="CX199" s="20"/>
      <c r="CY199" s="19">
        <f>(CX199*$D199*$E199*$G199*$H199*$CY$14)</f>
        <v>0</v>
      </c>
      <c r="CZ199" s="20">
        <v>0</v>
      </c>
      <c r="DA199" s="19">
        <f>(CZ199*$D199*$E199*$G199*$I199*$DA$14)</f>
        <v>0</v>
      </c>
      <c r="DB199" s="20"/>
      <c r="DC199" s="19">
        <f>(DB199*$D199*$E199*$G199*$I199*$DC$14)</f>
        <v>0</v>
      </c>
      <c r="DD199" s="20">
        <v>1</v>
      </c>
      <c r="DE199" s="19">
        <f>(DD199*$D199*$E199*$G199*$I199*$DE$14)</f>
        <v>21698.207999999999</v>
      </c>
      <c r="DF199" s="20">
        <v>7</v>
      </c>
      <c r="DG199" s="19">
        <f>(DF199*$D199*$E199*$G199*$I199*$DG$14)</f>
        <v>143027.35439999998</v>
      </c>
      <c r="DH199" s="20"/>
      <c r="DI199" s="19">
        <f>(DH199*$D199*$E199*$G199*$J199*$DI$14)</f>
        <v>0</v>
      </c>
      <c r="DJ199" s="20">
        <v>6</v>
      </c>
      <c r="DK199" s="19">
        <f>(DJ199*$D199*$E199*$G199*$K199*$DK$14)</f>
        <v>199158.55199999994</v>
      </c>
      <c r="DL199" s="19">
        <f t="shared" si="944"/>
        <v>983</v>
      </c>
      <c r="DM199" s="19">
        <f t="shared" si="944"/>
        <v>16551048.646400001</v>
      </c>
    </row>
    <row r="200" spans="1:117" ht="15.75" customHeight="1" x14ac:dyDescent="0.25">
      <c r="A200" s="123"/>
      <c r="B200" s="81">
        <v>165</v>
      </c>
      <c r="C200" s="13" t="s">
        <v>319</v>
      </c>
      <c r="D200" s="14">
        <v>22900</v>
      </c>
      <c r="E200" s="23">
        <v>0.61</v>
      </c>
      <c r="F200" s="23"/>
      <c r="G200" s="132">
        <v>0.75</v>
      </c>
      <c r="H200" s="14">
        <v>1.4</v>
      </c>
      <c r="I200" s="14">
        <v>1.68</v>
      </c>
      <c r="J200" s="14">
        <v>2.23</v>
      </c>
      <c r="K200" s="17">
        <v>2.57</v>
      </c>
      <c r="L200" s="20">
        <v>53</v>
      </c>
      <c r="M200" s="19">
        <f t="shared" si="884"/>
        <v>855112.33500000008</v>
      </c>
      <c r="N200" s="20"/>
      <c r="O200" s="20">
        <f>(N200*$D200*$E200*$G200*$H200*$O$14)</f>
        <v>0</v>
      </c>
      <c r="P200" s="20"/>
      <c r="Q200" s="19">
        <f>(P200*$D200*$E200*$G200*$H200*$Q$14)</f>
        <v>0</v>
      </c>
      <c r="R200" s="20"/>
      <c r="S200" s="19">
        <f t="shared" si="943"/>
        <v>0</v>
      </c>
      <c r="T200" s="20">
        <v>0</v>
      </c>
      <c r="U200" s="19">
        <f>(T200*$D200*$E200*$G200*$H200*$U$14)</f>
        <v>0</v>
      </c>
      <c r="V200" s="20"/>
      <c r="W200" s="19">
        <f>(V200*$D200*$E200*$G200*$H200*$W$14)</f>
        <v>0</v>
      </c>
      <c r="X200" s="20"/>
      <c r="Y200" s="19">
        <f>(X200*$D200*$E200*$G200*$H200*$Y$14)</f>
        <v>0</v>
      </c>
      <c r="Z200" s="20">
        <v>0</v>
      </c>
      <c r="AA200" s="19">
        <f>(Z200*$D200*$E200*$G200*$H200*$AA$14)</f>
        <v>0</v>
      </c>
      <c r="AB200" s="20"/>
      <c r="AC200" s="19">
        <f>(AB200*$D200*$E200*$G200*$H200*$AC$14)</f>
        <v>0</v>
      </c>
      <c r="AD200" s="20">
        <v>0</v>
      </c>
      <c r="AE200" s="19">
        <f>(AD200*$D200*$E200*$G200*$H200*$AE$14)</f>
        <v>0</v>
      </c>
      <c r="AF200" s="151">
        <v>228</v>
      </c>
      <c r="AG200" s="19">
        <f>(AF200*$D200*$E200*$G200*$H200*$AG$14)</f>
        <v>3678596.46</v>
      </c>
      <c r="AH200" s="20"/>
      <c r="AI200" s="19">
        <f>(AH200*$D200*$E200*$G200*$H200*$AI$14)</f>
        <v>0</v>
      </c>
      <c r="AJ200" s="24">
        <v>0</v>
      </c>
      <c r="AK200" s="19">
        <f>(AJ200*$D200*$E200*$G200*$I200*$AK$14)</f>
        <v>0</v>
      </c>
      <c r="AL200" s="20"/>
      <c r="AM200" s="19">
        <f>(AL200*$D200*$E200*$G200*$I200*$AM$14)</f>
        <v>0</v>
      </c>
      <c r="AN200" s="20"/>
      <c r="AO200" s="19">
        <f>(AN200*$D200*$E200*$G200*$H200*$AO$14)</f>
        <v>0</v>
      </c>
      <c r="AP200" s="20"/>
      <c r="AQ200" s="20">
        <f>(AP200*$D200*$E200*$G200*$H200*$AQ$14)</f>
        <v>0</v>
      </c>
      <c r="AR200" s="20"/>
      <c r="AS200" s="20">
        <f>(AR200*$D200*$E200*$G200*$H200*$AS$14)</f>
        <v>0</v>
      </c>
      <c r="AT200" s="20">
        <v>0</v>
      </c>
      <c r="AU200" s="19">
        <f>(AT200*$D200*$E200*$G200*$H200*$AU$14)</f>
        <v>0</v>
      </c>
      <c r="AV200" s="20">
        <v>0</v>
      </c>
      <c r="AW200" s="19">
        <f>(AV200*$D200*$E200*$G200*$H200*$AW$14)</f>
        <v>0</v>
      </c>
      <c r="AX200" s="20">
        <v>0</v>
      </c>
      <c r="AY200" s="19">
        <f>(AX200*$D200*$E200*$G200*$H200*$AY$14)</f>
        <v>0</v>
      </c>
      <c r="AZ200" s="20"/>
      <c r="BA200" s="19">
        <f>(AZ200*$D200*$E200*$G200*$H200*$BA$14)</f>
        <v>0</v>
      </c>
      <c r="BB200" s="20"/>
      <c r="BC200" s="19">
        <f>(BB200*$D200*$E200*$G200*$H200*$BC$14)</f>
        <v>0</v>
      </c>
      <c r="BD200" s="20"/>
      <c r="BE200" s="19">
        <f>(BD200*$D200*$E200*$G200*$I200*$BE$14)</f>
        <v>0</v>
      </c>
      <c r="BF200" s="20"/>
      <c r="BG200" s="19">
        <f>(BF200*$D200*$E200*$G200*$I200*$BG$14)</f>
        <v>0</v>
      </c>
      <c r="BH200" s="20">
        <v>0</v>
      </c>
      <c r="BI200" s="19">
        <f>(BH200*$D200*$E200*$G200*$I200*$BI$14)</f>
        <v>0</v>
      </c>
      <c r="BJ200" s="20">
        <v>0</v>
      </c>
      <c r="BK200" s="19">
        <f>(BJ200*$D200*$E200*$G200*$I200*$BK$14)</f>
        <v>0</v>
      </c>
      <c r="BL200" s="20">
        <v>9</v>
      </c>
      <c r="BM200" s="19">
        <f>(BL200*$D200*$E200*$G200*$I200*$BM$14)</f>
        <v>174249.30600000001</v>
      </c>
      <c r="BN200" s="20"/>
      <c r="BO200" s="19">
        <f>(BN200*$D200*$E200*$G200*$I200*$BO$14)</f>
        <v>0</v>
      </c>
      <c r="BP200" s="20"/>
      <c r="BQ200" s="19">
        <f>(BP200*$D200*$E200*$G200*$I200*$BQ$14)</f>
        <v>0</v>
      </c>
      <c r="BR200" s="20">
        <v>5</v>
      </c>
      <c r="BS200" s="19">
        <f>(BR200*$D200*$E200*$G200*$I200*$BS$14)</f>
        <v>79204.23</v>
      </c>
      <c r="BT200" s="20"/>
      <c r="BU200" s="19">
        <f>(BT200*$D200*$E200*$G200*$I200*$BU$14)</f>
        <v>0</v>
      </c>
      <c r="BV200" s="20"/>
      <c r="BW200" s="19">
        <f>(BV200*$D200*$E200*$G200*$I200*$BW$14)</f>
        <v>0</v>
      </c>
      <c r="BX200" s="20"/>
      <c r="BY200" s="22">
        <f>(BX200*$D200*$E200*$G200*$I200*$BY$14)</f>
        <v>0</v>
      </c>
      <c r="BZ200" s="20">
        <v>0</v>
      </c>
      <c r="CA200" s="19">
        <f>(BZ200*$D200*$E200*$G200*$H200*$CA$14)</f>
        <v>0</v>
      </c>
      <c r="CB200" s="20">
        <v>0</v>
      </c>
      <c r="CC200" s="19">
        <f>(CB200*$D200*$E200*$G200*$H200*$CC$14)</f>
        <v>0</v>
      </c>
      <c r="CD200" s="20">
        <v>0</v>
      </c>
      <c r="CE200" s="21">
        <f>(CD200*$D200*$E200*$G200*$H200*$CE$14)</f>
        <v>0</v>
      </c>
      <c r="CF200" s="20"/>
      <c r="CG200" s="20">
        <f>(CF200*$D200*$E200*$G200*$H200*$CG$14)</f>
        <v>0</v>
      </c>
      <c r="CH200" s="20"/>
      <c r="CI200" s="19">
        <f>(CH200*$D200*$E200*$G200*$I200*$CI$14)</f>
        <v>0</v>
      </c>
      <c r="CJ200" s="20">
        <v>8</v>
      </c>
      <c r="CK200" s="19">
        <f>(CJ200*$D200*$E200*$G200*$H200*$CK$14)</f>
        <v>82137.719999999987</v>
      </c>
      <c r="CL200" s="20"/>
      <c r="CM200" s="19">
        <f>(CL200*$D200*$E200*$G200*$H200*$CM$14)</f>
        <v>0</v>
      </c>
      <c r="CN200" s="20"/>
      <c r="CO200" s="19">
        <f>(CN200*$D200*$E200*$G200*$H200*$CO$14)</f>
        <v>0</v>
      </c>
      <c r="CP200" s="20"/>
      <c r="CQ200" s="19">
        <f>(CP200*$D200*$E200*$G200*$H200*$CQ$14)</f>
        <v>0</v>
      </c>
      <c r="CR200" s="20"/>
      <c r="CS200" s="19">
        <f>(CR200*$D200*$E200*$G200*$H200*$CS$14)</f>
        <v>0</v>
      </c>
      <c r="CT200" s="20">
        <v>0</v>
      </c>
      <c r="CU200" s="19">
        <f>(CT200*$D200*$E200*$G200*$I200*$CU$14)</f>
        <v>0</v>
      </c>
      <c r="CV200" s="24">
        <v>51</v>
      </c>
      <c r="CW200" s="19">
        <f>(CV200*$D200*$E200*$G200*$I200*$CW$14)</f>
        <v>807883.14599999995</v>
      </c>
      <c r="CX200" s="20"/>
      <c r="CY200" s="19">
        <f>(CX200*$D200*$E200*$G200*$H200*$CY$14)</f>
        <v>0</v>
      </c>
      <c r="CZ200" s="20">
        <v>0</v>
      </c>
      <c r="DA200" s="19">
        <f>(CZ200*$D200*$E200*$G200*$I200*$DA$14)</f>
        <v>0</v>
      </c>
      <c r="DB200" s="20">
        <v>0</v>
      </c>
      <c r="DC200" s="19">
        <f>(DB200*$D200*$E200*$G200*$I200*$DC$14)</f>
        <v>0</v>
      </c>
      <c r="DD200" s="20">
        <v>1</v>
      </c>
      <c r="DE200" s="19">
        <f>(DD200*$D200*$E200*$G200*$I200*$DE$14)</f>
        <v>21121.127999999997</v>
      </c>
      <c r="DF200" s="20"/>
      <c r="DG200" s="19">
        <f>(DF200*$D200*$E200*$G200*$I200*$DG$14)</f>
        <v>0</v>
      </c>
      <c r="DH200" s="20"/>
      <c r="DI200" s="19">
        <f>(DH200*$D200*$E200*$G200*$J200*$DI$14)</f>
        <v>0</v>
      </c>
      <c r="DJ200" s="20">
        <v>6</v>
      </c>
      <c r="DK200" s="19">
        <f>(DJ200*$D200*$E200*$G200*$K200*$DK$14)</f>
        <v>193861.78199999998</v>
      </c>
      <c r="DL200" s="19">
        <f t="shared" si="944"/>
        <v>361</v>
      </c>
      <c r="DM200" s="19">
        <f t="shared" si="944"/>
        <v>5892166.1069999989</v>
      </c>
    </row>
    <row r="201" spans="1:117" ht="60" customHeight="1" x14ac:dyDescent="0.25">
      <c r="A201" s="123"/>
      <c r="B201" s="81">
        <v>166</v>
      </c>
      <c r="C201" s="13" t="s">
        <v>320</v>
      </c>
      <c r="D201" s="14">
        <v>22900</v>
      </c>
      <c r="E201" s="23">
        <v>0.71</v>
      </c>
      <c r="F201" s="23"/>
      <c r="G201" s="16">
        <v>1</v>
      </c>
      <c r="H201" s="14">
        <v>1.4</v>
      </c>
      <c r="I201" s="14">
        <v>1.68</v>
      </c>
      <c r="J201" s="14">
        <v>2.23</v>
      </c>
      <c r="K201" s="17">
        <v>2.57</v>
      </c>
      <c r="L201" s="20">
        <v>83</v>
      </c>
      <c r="M201" s="19">
        <f t="shared" si="884"/>
        <v>2078225.38</v>
      </c>
      <c r="N201" s="20"/>
      <c r="O201" s="20">
        <f>(N201*$D201*$E201*$G201*$H201*$O$14)</f>
        <v>0</v>
      </c>
      <c r="P201" s="20"/>
      <c r="Q201" s="19">
        <f>(P201*$D201*$E201*$G201*$H201*$Q$14)</f>
        <v>0</v>
      </c>
      <c r="R201" s="20"/>
      <c r="S201" s="19">
        <f t="shared" si="943"/>
        <v>0</v>
      </c>
      <c r="T201" s="20">
        <v>0</v>
      </c>
      <c r="U201" s="19">
        <f>(T201*$D201*$E201*$G201*$H201*$U$14)</f>
        <v>0</v>
      </c>
      <c r="V201" s="20"/>
      <c r="W201" s="19">
        <f>(V201*$D201*$E201*$G201*$H201*$W$14)</f>
        <v>0</v>
      </c>
      <c r="X201" s="20"/>
      <c r="Y201" s="19">
        <f>(X201*$D201*$E201*$G201*$H201*$Y$14)</f>
        <v>0</v>
      </c>
      <c r="Z201" s="20">
        <v>0</v>
      </c>
      <c r="AA201" s="19">
        <f>(Z201*$D201*$E201*$G201*$H201*$AA$14)</f>
        <v>0</v>
      </c>
      <c r="AB201" s="20"/>
      <c r="AC201" s="19">
        <f>(AB201*$D201*$E201*$G201*$H201*$AC$14)</f>
        <v>0</v>
      </c>
      <c r="AD201" s="20">
        <v>0</v>
      </c>
      <c r="AE201" s="19">
        <f>(AD201*$D201*$E201*$G201*$H201*$AE$14)</f>
        <v>0</v>
      </c>
      <c r="AF201" s="151">
        <v>167</v>
      </c>
      <c r="AG201" s="19">
        <f>(AF201*$D201*$E201*$G201*$H201*$AG$14)</f>
        <v>4181489.62</v>
      </c>
      <c r="AH201" s="20">
        <v>4</v>
      </c>
      <c r="AI201" s="19">
        <f>(AH201*$D201*$E201*$G201*$H201*$AI$14)</f>
        <v>100155.44</v>
      </c>
      <c r="AJ201" s="24">
        <v>0</v>
      </c>
      <c r="AK201" s="19">
        <f>(AJ201*$D201*$E201*$G201*$I201*$AK$14)</f>
        <v>0</v>
      </c>
      <c r="AL201" s="20"/>
      <c r="AM201" s="19">
        <f>(AL201*$D201*$E201*$G201*$I201*$AM$14)</f>
        <v>0</v>
      </c>
      <c r="AN201" s="20">
        <v>1</v>
      </c>
      <c r="AO201" s="19">
        <f>(AN201*$D201*$E201*$G201*$H201*$AO$14)</f>
        <v>22762.6</v>
      </c>
      <c r="AP201" s="20">
        <v>2</v>
      </c>
      <c r="AQ201" s="20">
        <f>(AP201*$D201*$E201*$G201*$H201*$AQ$14)</f>
        <v>40972.68</v>
      </c>
      <c r="AR201" s="20"/>
      <c r="AS201" s="20">
        <f>(AR201*$D201*$E201*$G201*$H201*$AS$14)</f>
        <v>0</v>
      </c>
      <c r="AT201" s="20">
        <v>0</v>
      </c>
      <c r="AU201" s="19">
        <f>(AT201*$D201*$E201*$G201*$H201*$AU$14)</f>
        <v>0</v>
      </c>
      <c r="AV201" s="20">
        <v>0</v>
      </c>
      <c r="AW201" s="19">
        <f>(AV201*$D201*$E201*$G201*$H201*$AW$14)</f>
        <v>0</v>
      </c>
      <c r="AX201" s="20">
        <v>0</v>
      </c>
      <c r="AY201" s="19">
        <f>(AX201*$D201*$E201*$G201*$H201*$AY$14)</f>
        <v>0</v>
      </c>
      <c r="AZ201" s="20">
        <v>10</v>
      </c>
      <c r="BA201" s="19">
        <f>(AZ201*$D201*$E201*$G201*$H201*$BA$14)</f>
        <v>250388.6</v>
      </c>
      <c r="BB201" s="20"/>
      <c r="BC201" s="19">
        <f>(BB201*$D201*$E201*$G201*$H201*$BC$14)</f>
        <v>0</v>
      </c>
      <c r="BD201" s="20">
        <v>5</v>
      </c>
      <c r="BE201" s="19">
        <f>(BD201*$D201*$E201*$G201*$I201*$BE$14)</f>
        <v>136575.6</v>
      </c>
      <c r="BF201" s="20">
        <v>1</v>
      </c>
      <c r="BG201" s="19">
        <f>(BF201*$D201*$E201*$G201*$I201*$BG$14)</f>
        <v>27315.119999999999</v>
      </c>
      <c r="BH201" s="20">
        <v>0</v>
      </c>
      <c r="BI201" s="19">
        <f>(BH201*$D201*$E201*$G201*$I201*$BI$14)</f>
        <v>0</v>
      </c>
      <c r="BJ201" s="20">
        <v>0</v>
      </c>
      <c r="BK201" s="19">
        <f>(BJ201*$D201*$E201*$G201*$I201*$BK$14)</f>
        <v>0</v>
      </c>
      <c r="BL201" s="20">
        <f>49+6</f>
        <v>55</v>
      </c>
      <c r="BM201" s="19">
        <f>(BL201*$D201*$E201*$G201*$I201*$BM$14)</f>
        <v>1652564.76</v>
      </c>
      <c r="BN201" s="20">
        <v>20</v>
      </c>
      <c r="BO201" s="19">
        <f>(BN201*$D201*$E201*$G201*$I201*$BO$14)</f>
        <v>546302.4</v>
      </c>
      <c r="BP201" s="20">
        <v>7</v>
      </c>
      <c r="BQ201" s="19">
        <f>(BP201*$D201*$E201*$G201*$I201*$BQ$14)</f>
        <v>239007.3</v>
      </c>
      <c r="BR201" s="20">
        <v>3</v>
      </c>
      <c r="BS201" s="19">
        <f>(BR201*$D201*$E201*$G201*$I201*$BS$14)</f>
        <v>73750.824000000008</v>
      </c>
      <c r="BT201" s="20">
        <v>5</v>
      </c>
      <c r="BU201" s="19">
        <f>(BT201*$D201*$E201*$G201*$I201*$BU$14)</f>
        <v>170719.5</v>
      </c>
      <c r="BV201" s="20">
        <v>13</v>
      </c>
      <c r="BW201" s="19">
        <f>(BV201*$D201*$E201*$G201*$I201*$BW$14)</f>
        <v>355096.56</v>
      </c>
      <c r="BX201" s="20">
        <v>3</v>
      </c>
      <c r="BY201" s="22">
        <f>(BX201*$D201*$E201*$G201*$I201*$BY$14)</f>
        <v>81945.36</v>
      </c>
      <c r="BZ201" s="20">
        <v>6</v>
      </c>
      <c r="CA201" s="19">
        <f>(BZ201*$D201*$E201*$G201*$H201*$CA$14)</f>
        <v>154330.42799999999</v>
      </c>
      <c r="CB201" s="20">
        <v>0</v>
      </c>
      <c r="CC201" s="19">
        <f>(CB201*$D201*$E201*$G201*$H201*$CC$14)</f>
        <v>0</v>
      </c>
      <c r="CD201" s="20">
        <v>0</v>
      </c>
      <c r="CE201" s="21">
        <f>(CD201*$D201*$E201*$G201*$H201*$CE$14)</f>
        <v>0</v>
      </c>
      <c r="CF201" s="20"/>
      <c r="CG201" s="20">
        <f>(CF201*$D201*$E201*$G201*$H201*$CG$14)</f>
        <v>0</v>
      </c>
      <c r="CH201" s="20"/>
      <c r="CI201" s="19">
        <f>(CH201*$D201*$E201*$G201*$I201*$CI$14)</f>
        <v>0</v>
      </c>
      <c r="CJ201" s="20">
        <v>6</v>
      </c>
      <c r="CK201" s="19">
        <f>(CJ201*$D201*$E201*$G201*$H201*$CK$14)</f>
        <v>95602.92</v>
      </c>
      <c r="CL201" s="20">
        <v>3</v>
      </c>
      <c r="CM201" s="19">
        <f>(CL201*$D201*$E201*$G201*$H201*$CM$14)</f>
        <v>47801.46</v>
      </c>
      <c r="CN201" s="20"/>
      <c r="CO201" s="19">
        <f>(CN201*$D201*$E201*$G201*$H201*$CO$14)</f>
        <v>0</v>
      </c>
      <c r="CP201" s="20">
        <v>1</v>
      </c>
      <c r="CQ201" s="19">
        <f>(CP201*$D201*$E201*$G201*$H201*$CQ$14)</f>
        <v>25721.737999999998</v>
      </c>
      <c r="CR201" s="20"/>
      <c r="CS201" s="19">
        <f>(CR201*$D201*$E201*$G201*$H201*$CS$14)</f>
        <v>0</v>
      </c>
      <c r="CT201" s="20">
        <v>0</v>
      </c>
      <c r="CU201" s="19">
        <f>(CT201*$D201*$E201*$G201*$I201*$CU$14)</f>
        <v>0</v>
      </c>
      <c r="CV201" s="24">
        <v>173</v>
      </c>
      <c r="CW201" s="19">
        <f>(CV201*$D201*$E201*$G201*$I201*$CW$14)</f>
        <v>4252964.1840000004</v>
      </c>
      <c r="CX201" s="20"/>
      <c r="CY201" s="19">
        <f>(CX201*$D201*$E201*$G201*$H201*$CY$14)</f>
        <v>0</v>
      </c>
      <c r="CZ201" s="20">
        <v>0</v>
      </c>
      <c r="DA201" s="19">
        <f>(CZ201*$D201*$E201*$G201*$I201*$DA$14)</f>
        <v>0</v>
      </c>
      <c r="DB201" s="20"/>
      <c r="DC201" s="19">
        <f>(DB201*$D201*$E201*$G201*$I201*$DC$14)</f>
        <v>0</v>
      </c>
      <c r="DD201" s="20">
        <v>4</v>
      </c>
      <c r="DE201" s="19">
        <f>(DD201*$D201*$E201*$G201*$I201*$DE$14)</f>
        <v>131112.576</v>
      </c>
      <c r="DF201" s="20">
        <v>4</v>
      </c>
      <c r="DG201" s="19">
        <f>(DF201*$D201*$E201*$G201*$I201*$DG$14)</f>
        <v>123464.34239999998</v>
      </c>
      <c r="DH201" s="20">
        <v>5</v>
      </c>
      <c r="DI201" s="19">
        <f>(DH201*$D201*$E201*$G201*$J201*$DI$14)</f>
        <v>217545.42</v>
      </c>
      <c r="DJ201" s="20">
        <v>8</v>
      </c>
      <c r="DK201" s="19">
        <f>(DJ201*$D201*$E201*$G201*$K201*$DK$14)</f>
        <v>401142.04799999995</v>
      </c>
      <c r="DL201" s="19">
        <f t="shared" si="944"/>
        <v>589</v>
      </c>
      <c r="DM201" s="19">
        <f t="shared" si="944"/>
        <v>15406956.860399999</v>
      </c>
    </row>
    <row r="202" spans="1:117" ht="45" customHeight="1" x14ac:dyDescent="0.25">
      <c r="A202" s="123"/>
      <c r="B202" s="81">
        <v>167</v>
      </c>
      <c r="C202" s="13" t="s">
        <v>321</v>
      </c>
      <c r="D202" s="14">
        <v>22900</v>
      </c>
      <c r="E202" s="23">
        <v>0.84</v>
      </c>
      <c r="F202" s="23"/>
      <c r="G202" s="132">
        <v>0.8</v>
      </c>
      <c r="H202" s="14">
        <v>1.4</v>
      </c>
      <c r="I202" s="14">
        <v>1.68</v>
      </c>
      <c r="J202" s="14">
        <v>2.23</v>
      </c>
      <c r="K202" s="17">
        <v>2.57</v>
      </c>
      <c r="L202" s="20">
        <v>15</v>
      </c>
      <c r="M202" s="19">
        <f t="shared" ref="M202:M203" si="945">(L202*$D202*$E202*$G202*$H202)</f>
        <v>323164.79999999999</v>
      </c>
      <c r="N202" s="20"/>
      <c r="O202" s="20">
        <f t="shared" ref="O202:O203" si="946">(N202*$D202*$E202*$G202*$H202)</f>
        <v>0</v>
      </c>
      <c r="P202" s="20"/>
      <c r="Q202" s="19">
        <f t="shared" ref="Q202:Q203" si="947">(P202*$D202*$E202*$G202*$H202)</f>
        <v>0</v>
      </c>
      <c r="R202" s="20"/>
      <c r="S202" s="19">
        <f t="shared" ref="S202:S203" si="948">(R202*$D202*$E202*$G202*$H202)</f>
        <v>0</v>
      </c>
      <c r="T202" s="20">
        <v>0</v>
      </c>
      <c r="U202" s="19">
        <f t="shared" ref="U202:U203" si="949">(T202*$D202*$E202*$G202*$H202)</f>
        <v>0</v>
      </c>
      <c r="V202" s="20"/>
      <c r="W202" s="19">
        <f t="shared" ref="W202:W203" si="950">(V202*$D202*$E202*$G202*$H202)</f>
        <v>0</v>
      </c>
      <c r="X202" s="20"/>
      <c r="Y202" s="19">
        <f t="shared" ref="Y202:Y203" si="951">(X202*$D202*$E202*$G202*$H202)</f>
        <v>0</v>
      </c>
      <c r="Z202" s="20">
        <v>0</v>
      </c>
      <c r="AA202" s="19">
        <f t="shared" ref="AA202:AA203" si="952">(Z202*$D202*$E202*$G202*$H202)</f>
        <v>0</v>
      </c>
      <c r="AB202" s="20"/>
      <c r="AC202" s="19">
        <f t="shared" ref="AC202:AC203" si="953">(AB202*$D202*$E202*$G202*$H202)</f>
        <v>0</v>
      </c>
      <c r="AD202" s="20">
        <v>0</v>
      </c>
      <c r="AE202" s="19">
        <f t="shared" ref="AE202:AE203" si="954">(AD202*$D202*$E202*$G202*$H202)</f>
        <v>0</v>
      </c>
      <c r="AF202" s="151">
        <v>563</v>
      </c>
      <c r="AG202" s="19">
        <f t="shared" ref="AG202:AG203" si="955">(AF202*$D202*$E202*$G202*$H202)</f>
        <v>12129452.16</v>
      </c>
      <c r="AH202" s="20"/>
      <c r="AI202" s="19">
        <f t="shared" ref="AI202:AI203" si="956">(AH202*$D202*$E202*$G202*$H202)</f>
        <v>0</v>
      </c>
      <c r="AJ202" s="24">
        <v>0</v>
      </c>
      <c r="AK202" s="19">
        <f t="shared" ref="AK202:AK203" si="957">(AJ202*$D202*$E202*$G202*$I202)</f>
        <v>0</v>
      </c>
      <c r="AL202" s="20">
        <v>0</v>
      </c>
      <c r="AM202" s="19">
        <f t="shared" ref="AM202:AM203" si="958">(AL202*$D202*$E202*$G202*$I202)</f>
        <v>0</v>
      </c>
      <c r="AN202" s="20"/>
      <c r="AO202" s="19">
        <f t="shared" ref="AO202:AO203" si="959">(AN202*$D202*$E202*$G202*$H202)</f>
        <v>0</v>
      </c>
      <c r="AP202" s="20"/>
      <c r="AQ202" s="20">
        <f t="shared" ref="AQ202:AQ203" si="960">(AP202*$D202*$E202*$G202*$H202)</f>
        <v>0</v>
      </c>
      <c r="AR202" s="20"/>
      <c r="AS202" s="20">
        <f t="shared" ref="AS202:AS203" si="961">(AR202*$D202*$E202*$G202*$H202)</f>
        <v>0</v>
      </c>
      <c r="AT202" s="20">
        <v>0</v>
      </c>
      <c r="AU202" s="19">
        <f t="shared" ref="AU202:AU203" si="962">(AT202*$D202*$E202*$G202*$H202)</f>
        <v>0</v>
      </c>
      <c r="AV202" s="20">
        <v>0</v>
      </c>
      <c r="AW202" s="19">
        <f t="shared" ref="AW202:AW203" si="963">(AV202*$D202*$E202*$G202*$H202)</f>
        <v>0</v>
      </c>
      <c r="AX202" s="20">
        <v>0</v>
      </c>
      <c r="AY202" s="19">
        <f t="shared" ref="AY202:AY203" si="964">(AX202*$D202*$E202*$G202*$H202)</f>
        <v>0</v>
      </c>
      <c r="AZ202" s="20"/>
      <c r="BA202" s="19">
        <f t="shared" ref="BA202:BA203" si="965">(AZ202*$D202*$E202*$G202*$H202)</f>
        <v>0</v>
      </c>
      <c r="BB202" s="20"/>
      <c r="BC202" s="19">
        <f t="shared" ref="BC202:BC203" si="966">(BB202*$D202*$E202*$G202*$H202)</f>
        <v>0</v>
      </c>
      <c r="BD202" s="20"/>
      <c r="BE202" s="19">
        <f t="shared" ref="BE202:BE203" si="967">(BD202*$D202*$E202*$G202*$I202)</f>
        <v>0</v>
      </c>
      <c r="BF202" s="20"/>
      <c r="BG202" s="19">
        <f t="shared" ref="BG202:BG203" si="968">(BF202*$D202*$E202*$G202*$I202)</f>
        <v>0</v>
      </c>
      <c r="BH202" s="20">
        <v>0</v>
      </c>
      <c r="BI202" s="19">
        <f t="shared" ref="BI202:BI203" si="969">(BH202*$D202*$E202*$G202*$I202)</f>
        <v>0</v>
      </c>
      <c r="BJ202" s="20">
        <v>0</v>
      </c>
      <c r="BK202" s="19">
        <f t="shared" ref="BK202:BK203" si="970">(BJ202*$D202*$E202*$G202*$I202)</f>
        <v>0</v>
      </c>
      <c r="BL202" s="20">
        <v>32</v>
      </c>
      <c r="BM202" s="19">
        <f t="shared" ref="BM202:BM203" si="971">(BL202*$D202*$E202*$G202*$I202)</f>
        <v>827301.88800000004</v>
      </c>
      <c r="BN202" s="20">
        <v>1</v>
      </c>
      <c r="BO202" s="19">
        <f t="shared" ref="BO202:BO203" si="972">(BN202*$D202*$E202*$G202*$I202)</f>
        <v>25853.184000000001</v>
      </c>
      <c r="BP202" s="20">
        <v>1</v>
      </c>
      <c r="BQ202" s="19">
        <f t="shared" ref="BQ202:BQ203" si="973">(BP202*$D202*$E202*$G202*$I202)</f>
        <v>25853.184000000001</v>
      </c>
      <c r="BR202" s="20"/>
      <c r="BS202" s="19">
        <f t="shared" ref="BS202:BS203" si="974">(BR202*$D202*$E202*$G202*$I202)</f>
        <v>0</v>
      </c>
      <c r="BT202" s="20"/>
      <c r="BU202" s="19">
        <f t="shared" ref="BU202:BU203" si="975">(BT202*$D202*$E202*$G202*$I202)</f>
        <v>0</v>
      </c>
      <c r="BV202" s="20"/>
      <c r="BW202" s="19">
        <f t="shared" ref="BW202:BW203" si="976">(BV202*$D202*$E202*$G202*$I202)</f>
        <v>0</v>
      </c>
      <c r="BX202" s="20"/>
      <c r="BY202" s="22">
        <f t="shared" ref="BY202:BY203" si="977">(BX202*$D202*$E202*$G202*$I202)</f>
        <v>0</v>
      </c>
      <c r="BZ202" s="20">
        <v>0</v>
      </c>
      <c r="CA202" s="19">
        <f t="shared" ref="CA202:CA203" si="978">(BZ202*$D202*$E202*$G202*$H202)</f>
        <v>0</v>
      </c>
      <c r="CB202" s="20">
        <v>0</v>
      </c>
      <c r="CC202" s="19">
        <f t="shared" ref="CC202:CC203" si="979">(CB202*$D202*$E202*$G202*$H202)</f>
        <v>0</v>
      </c>
      <c r="CD202" s="20">
        <v>0</v>
      </c>
      <c r="CE202" s="21">
        <f t="shared" ref="CE202:CE203" si="980">(CD202*$D202*$E202*$G202*$H202)</f>
        <v>0</v>
      </c>
      <c r="CF202" s="20"/>
      <c r="CG202" s="20">
        <f t="shared" ref="CG202:CG203" si="981">(CF202*$D202*$E202*$G202*$H202)</f>
        <v>0</v>
      </c>
      <c r="CH202" s="20"/>
      <c r="CI202" s="19">
        <f t="shared" ref="CI202:CI203" si="982">(CH202*$D202*$E202*$G202*$I202)</f>
        <v>0</v>
      </c>
      <c r="CJ202" s="20">
        <v>0</v>
      </c>
      <c r="CK202" s="19">
        <f t="shared" ref="CK202:CK203" si="983">(CJ202*$D202*$E202*$G202*$H202)</f>
        <v>0</v>
      </c>
      <c r="CL202" s="20"/>
      <c r="CM202" s="19">
        <f t="shared" ref="CM202:CM203" si="984">(CL202*$D202*$E202*$G202*$H202)</f>
        <v>0</v>
      </c>
      <c r="CN202" s="20"/>
      <c r="CO202" s="19">
        <f t="shared" ref="CO202:CO203" si="985">(CN202*$D202*$E202*$G202*$H202)</f>
        <v>0</v>
      </c>
      <c r="CP202" s="20"/>
      <c r="CQ202" s="19">
        <f t="shared" ref="CQ202:CQ203" si="986">(CP202*$D202*$E202*$G202*$H202)</f>
        <v>0</v>
      </c>
      <c r="CR202" s="20"/>
      <c r="CS202" s="19">
        <f t="shared" ref="CS202:CS203" si="987">(CR202*$D202*$E202*$G202*$H202)</f>
        <v>0</v>
      </c>
      <c r="CT202" s="20">
        <v>0</v>
      </c>
      <c r="CU202" s="19">
        <f t="shared" ref="CU202:CU203" si="988">(CT202*$D202*$E202*$G202*$I202)</f>
        <v>0</v>
      </c>
      <c r="CV202" s="24">
        <v>170</v>
      </c>
      <c r="CW202" s="19">
        <f t="shared" ref="CW202:CW203" si="989">(CV202*$D202*$E202*$G202*$I202)</f>
        <v>4395041.28</v>
      </c>
      <c r="CX202" s="20"/>
      <c r="CY202" s="19">
        <f t="shared" ref="CY202:CY203" si="990">(CX202*$D202*$E202*$G202*$H202)</f>
        <v>0</v>
      </c>
      <c r="CZ202" s="20">
        <v>0</v>
      </c>
      <c r="DA202" s="19">
        <f t="shared" ref="DA202:DA203" si="991">(CZ202*$D202*$E202*$G202*$I202)</f>
        <v>0</v>
      </c>
      <c r="DB202" s="20">
        <v>0</v>
      </c>
      <c r="DC202" s="19">
        <f t="shared" ref="DC202:DC203" si="992">(DB202*$D202*$E202*$G202*$I202)</f>
        <v>0</v>
      </c>
      <c r="DD202" s="20"/>
      <c r="DE202" s="19">
        <f t="shared" ref="DE202:DE203" si="993">(DD202*$D202*$E202*$G202*$I202)</f>
        <v>0</v>
      </c>
      <c r="DF202" s="20"/>
      <c r="DG202" s="19">
        <f t="shared" ref="DG202:DG203" si="994">(DF202*$D202*$E202*$G202*$I202)</f>
        <v>0</v>
      </c>
      <c r="DH202" s="20"/>
      <c r="DI202" s="19">
        <f t="shared" ref="DI202:DI203" si="995">(DH202*$D202*$E202*$G202*$J202)</f>
        <v>0</v>
      </c>
      <c r="DJ202" s="20">
        <v>1</v>
      </c>
      <c r="DK202" s="19">
        <f t="shared" ref="DK202:DK203" si="996">(DJ202*$D202*$E202*$G202*$K202)</f>
        <v>39549.216</v>
      </c>
      <c r="DL202" s="19">
        <f t="shared" si="944"/>
        <v>783</v>
      </c>
      <c r="DM202" s="19">
        <f t="shared" si="944"/>
        <v>17766215.712000001</v>
      </c>
    </row>
    <row r="203" spans="1:117" ht="45" customHeight="1" x14ac:dyDescent="0.25">
      <c r="A203" s="123"/>
      <c r="B203" s="81">
        <v>168</v>
      </c>
      <c r="C203" s="13" t="s">
        <v>322</v>
      </c>
      <c r="D203" s="14">
        <v>22900</v>
      </c>
      <c r="E203" s="23">
        <v>0.91</v>
      </c>
      <c r="F203" s="23"/>
      <c r="G203" s="132">
        <v>0.8</v>
      </c>
      <c r="H203" s="14">
        <v>1.4</v>
      </c>
      <c r="I203" s="14">
        <v>1.68</v>
      </c>
      <c r="J203" s="14">
        <v>2.23</v>
      </c>
      <c r="K203" s="17">
        <v>2.57</v>
      </c>
      <c r="L203" s="20">
        <v>213</v>
      </c>
      <c r="M203" s="19">
        <f t="shared" si="945"/>
        <v>4971351.84</v>
      </c>
      <c r="N203" s="20"/>
      <c r="O203" s="20">
        <f t="shared" si="946"/>
        <v>0</v>
      </c>
      <c r="P203" s="20"/>
      <c r="Q203" s="19">
        <f t="shared" si="947"/>
        <v>0</v>
      </c>
      <c r="R203" s="20"/>
      <c r="S203" s="19">
        <f t="shared" si="948"/>
        <v>0</v>
      </c>
      <c r="T203" s="20">
        <v>0</v>
      </c>
      <c r="U203" s="19">
        <f t="shared" si="949"/>
        <v>0</v>
      </c>
      <c r="V203" s="20"/>
      <c r="W203" s="19">
        <f t="shared" si="950"/>
        <v>0</v>
      </c>
      <c r="X203" s="20"/>
      <c r="Y203" s="19">
        <f t="shared" si="951"/>
        <v>0</v>
      </c>
      <c r="Z203" s="20">
        <v>0</v>
      </c>
      <c r="AA203" s="19">
        <f t="shared" si="952"/>
        <v>0</v>
      </c>
      <c r="AB203" s="20">
        <v>1</v>
      </c>
      <c r="AC203" s="19">
        <f t="shared" si="953"/>
        <v>23339.68</v>
      </c>
      <c r="AD203" s="20">
        <v>0</v>
      </c>
      <c r="AE203" s="19">
        <f t="shared" si="954"/>
        <v>0</v>
      </c>
      <c r="AF203" s="151">
        <v>657</v>
      </c>
      <c r="AG203" s="19">
        <f t="shared" si="955"/>
        <v>15334169.76</v>
      </c>
      <c r="AH203" s="20"/>
      <c r="AI203" s="19">
        <f t="shared" si="956"/>
        <v>0</v>
      </c>
      <c r="AJ203" s="24">
        <v>0</v>
      </c>
      <c r="AK203" s="19">
        <f t="shared" si="957"/>
        <v>0</v>
      </c>
      <c r="AL203" s="20"/>
      <c r="AM203" s="19">
        <f t="shared" si="958"/>
        <v>0</v>
      </c>
      <c r="AN203" s="20"/>
      <c r="AO203" s="19">
        <f t="shared" si="959"/>
        <v>0</v>
      </c>
      <c r="AP203" s="20">
        <v>3</v>
      </c>
      <c r="AQ203" s="20">
        <f t="shared" si="960"/>
        <v>70019.040000000008</v>
      </c>
      <c r="AR203" s="20">
        <v>0</v>
      </c>
      <c r="AS203" s="20">
        <f t="shared" si="961"/>
        <v>0</v>
      </c>
      <c r="AT203" s="20">
        <v>0</v>
      </c>
      <c r="AU203" s="19">
        <f t="shared" si="962"/>
        <v>0</v>
      </c>
      <c r="AV203" s="20">
        <v>0</v>
      </c>
      <c r="AW203" s="19">
        <f t="shared" si="963"/>
        <v>0</v>
      </c>
      <c r="AX203" s="20">
        <v>0</v>
      </c>
      <c r="AY203" s="19">
        <f t="shared" si="964"/>
        <v>0</v>
      </c>
      <c r="AZ203" s="20">
        <v>3</v>
      </c>
      <c r="BA203" s="19">
        <f t="shared" si="965"/>
        <v>70019.040000000008</v>
      </c>
      <c r="BB203" s="20">
        <v>1</v>
      </c>
      <c r="BC203" s="19">
        <f t="shared" si="966"/>
        <v>23339.68</v>
      </c>
      <c r="BD203" s="20">
        <v>1</v>
      </c>
      <c r="BE203" s="19">
        <f t="shared" si="967"/>
        <v>28007.616000000002</v>
      </c>
      <c r="BF203" s="20"/>
      <c r="BG203" s="19">
        <f t="shared" si="968"/>
        <v>0</v>
      </c>
      <c r="BH203" s="20">
        <v>0</v>
      </c>
      <c r="BI203" s="19">
        <f t="shared" si="969"/>
        <v>0</v>
      </c>
      <c r="BJ203" s="20">
        <v>0</v>
      </c>
      <c r="BK203" s="19">
        <f t="shared" si="970"/>
        <v>0</v>
      </c>
      <c r="BL203" s="20">
        <f>33+5</f>
        <v>38</v>
      </c>
      <c r="BM203" s="19">
        <f t="shared" si="971"/>
        <v>1064289.4080000001</v>
      </c>
      <c r="BN203" s="20"/>
      <c r="BO203" s="19">
        <f t="shared" si="972"/>
        <v>0</v>
      </c>
      <c r="BP203" s="20"/>
      <c r="BQ203" s="19">
        <f t="shared" si="973"/>
        <v>0</v>
      </c>
      <c r="BR203" s="20"/>
      <c r="BS203" s="19">
        <f t="shared" si="974"/>
        <v>0</v>
      </c>
      <c r="BT203" s="20">
        <v>4</v>
      </c>
      <c r="BU203" s="19">
        <f t="shared" si="975"/>
        <v>112030.46400000001</v>
      </c>
      <c r="BV203" s="20">
        <v>1</v>
      </c>
      <c r="BW203" s="19">
        <f t="shared" si="976"/>
        <v>28007.616000000002</v>
      </c>
      <c r="BX203" s="20"/>
      <c r="BY203" s="22">
        <f t="shared" si="977"/>
        <v>0</v>
      </c>
      <c r="BZ203" s="20">
        <v>0</v>
      </c>
      <c r="CA203" s="19">
        <f t="shared" si="978"/>
        <v>0</v>
      </c>
      <c r="CB203" s="20">
        <v>0</v>
      </c>
      <c r="CC203" s="19">
        <f t="shared" si="979"/>
        <v>0</v>
      </c>
      <c r="CD203" s="20"/>
      <c r="CE203" s="21">
        <f t="shared" si="980"/>
        <v>0</v>
      </c>
      <c r="CF203" s="20"/>
      <c r="CG203" s="20">
        <f t="shared" si="981"/>
        <v>0</v>
      </c>
      <c r="CH203" s="20"/>
      <c r="CI203" s="19">
        <f t="shared" si="982"/>
        <v>0</v>
      </c>
      <c r="CJ203" s="20">
        <v>0</v>
      </c>
      <c r="CK203" s="19">
        <f t="shared" si="983"/>
        <v>0</v>
      </c>
      <c r="CL203" s="20"/>
      <c r="CM203" s="19">
        <f t="shared" si="984"/>
        <v>0</v>
      </c>
      <c r="CN203" s="20"/>
      <c r="CO203" s="19">
        <f t="shared" si="985"/>
        <v>0</v>
      </c>
      <c r="CP203" s="20">
        <v>1</v>
      </c>
      <c r="CQ203" s="19">
        <f t="shared" si="986"/>
        <v>23339.68</v>
      </c>
      <c r="CR203" s="20"/>
      <c r="CS203" s="19">
        <f t="shared" si="987"/>
        <v>0</v>
      </c>
      <c r="CT203" s="20">
        <v>0</v>
      </c>
      <c r="CU203" s="19">
        <f t="shared" si="988"/>
        <v>0</v>
      </c>
      <c r="CV203" s="24">
        <v>298</v>
      </c>
      <c r="CW203" s="19">
        <f t="shared" si="989"/>
        <v>8346269.5680000009</v>
      </c>
      <c r="CX203" s="20"/>
      <c r="CY203" s="19">
        <f t="shared" si="990"/>
        <v>0</v>
      </c>
      <c r="CZ203" s="20">
        <v>0</v>
      </c>
      <c r="DA203" s="19">
        <f t="shared" si="991"/>
        <v>0</v>
      </c>
      <c r="DB203" s="20">
        <v>0</v>
      </c>
      <c r="DC203" s="19">
        <f t="shared" si="992"/>
        <v>0</v>
      </c>
      <c r="DD203" s="20"/>
      <c r="DE203" s="19">
        <f t="shared" si="993"/>
        <v>0</v>
      </c>
      <c r="DF203" s="20"/>
      <c r="DG203" s="19">
        <f t="shared" si="994"/>
        <v>0</v>
      </c>
      <c r="DH203" s="20"/>
      <c r="DI203" s="19">
        <f t="shared" si="995"/>
        <v>0</v>
      </c>
      <c r="DJ203" s="20"/>
      <c r="DK203" s="19">
        <f t="shared" si="996"/>
        <v>0</v>
      </c>
      <c r="DL203" s="19">
        <f t="shared" si="944"/>
        <v>1221</v>
      </c>
      <c r="DM203" s="19">
        <f t="shared" si="944"/>
        <v>30094183.392000001</v>
      </c>
    </row>
    <row r="204" spans="1:117" ht="45" customHeight="1" x14ac:dyDescent="0.25">
      <c r="A204" s="123"/>
      <c r="B204" s="81">
        <v>169</v>
      </c>
      <c r="C204" s="13" t="s">
        <v>323</v>
      </c>
      <c r="D204" s="14">
        <v>22900</v>
      </c>
      <c r="E204" s="23">
        <v>1.1000000000000001</v>
      </c>
      <c r="F204" s="23"/>
      <c r="G204" s="132">
        <v>0.9</v>
      </c>
      <c r="H204" s="14">
        <v>1.4</v>
      </c>
      <c r="I204" s="14">
        <v>1.68</v>
      </c>
      <c r="J204" s="14">
        <v>2.23</v>
      </c>
      <c r="K204" s="17">
        <v>2.57</v>
      </c>
      <c r="L204" s="20">
        <v>29</v>
      </c>
      <c r="M204" s="19">
        <f t="shared" si="884"/>
        <v>1012486.8600000002</v>
      </c>
      <c r="N204" s="20"/>
      <c r="O204" s="20">
        <f>(N204*$D204*$E204*$G204*$H204*$O$14)</f>
        <v>0</v>
      </c>
      <c r="P204" s="20"/>
      <c r="Q204" s="19">
        <f>(P204*$D204*$E204*$G204*$H204*$Q$14)</f>
        <v>0</v>
      </c>
      <c r="R204" s="20"/>
      <c r="S204" s="19">
        <f t="shared" ref="S204:S206" si="997">(R204/12*7*$D204*$E204*$G204*$H204*$S$14)+(R204/12*5*$D204*$E204*$G204*$H204*$S$15)</f>
        <v>0</v>
      </c>
      <c r="T204" s="20">
        <v>0</v>
      </c>
      <c r="U204" s="19">
        <f>(T204*$D204*$E204*$G204*$H204*$U$14)</f>
        <v>0</v>
      </c>
      <c r="V204" s="20">
        <v>10</v>
      </c>
      <c r="W204" s="19">
        <f>(V204*$D204*$E204*$G204*$H204*$W$14)</f>
        <v>444351.6</v>
      </c>
      <c r="X204" s="20"/>
      <c r="Y204" s="19">
        <f>(X204*$D204*$E204*$G204*$H204*$Y$14)</f>
        <v>0</v>
      </c>
      <c r="Z204" s="20">
        <v>0</v>
      </c>
      <c r="AA204" s="19">
        <f>(Z204*$D204*$E204*$G204*$H204*$AA$14)</f>
        <v>0</v>
      </c>
      <c r="AB204" s="20"/>
      <c r="AC204" s="19">
        <f>(AB204*$D204*$E204*$G204*$H204*$AC$14)</f>
        <v>0</v>
      </c>
      <c r="AD204" s="20">
        <v>0</v>
      </c>
      <c r="AE204" s="19">
        <f>(AD204*$D204*$E204*$G204*$H204*$AE$14)</f>
        <v>0</v>
      </c>
      <c r="AF204" s="151">
        <v>63</v>
      </c>
      <c r="AG204" s="19">
        <f>(AF204*$D204*$E204*$G204*$H204*$AG$14)</f>
        <v>2199540.4200000004</v>
      </c>
      <c r="AH204" s="20"/>
      <c r="AI204" s="19">
        <f>(AH204*$D204*$E204*$G204*$H204*$AI$14)</f>
        <v>0</v>
      </c>
      <c r="AJ204" s="24">
        <v>0</v>
      </c>
      <c r="AK204" s="19">
        <f>(AJ204*$D204*$E204*$G204*$I204*$AK$14)</f>
        <v>0</v>
      </c>
      <c r="AL204" s="20">
        <v>0</v>
      </c>
      <c r="AM204" s="19">
        <f>(AL204*$D204*$E204*$G204*$I204*$AM$14)</f>
        <v>0</v>
      </c>
      <c r="AN204" s="20"/>
      <c r="AO204" s="19">
        <f>(AN204*$D204*$E204*$G204*$H204*$AO$14)</f>
        <v>0</v>
      </c>
      <c r="AP204" s="20"/>
      <c r="AQ204" s="20">
        <f>(AP204*$D204*$E204*$G204*$H204*$AQ$14)</f>
        <v>0</v>
      </c>
      <c r="AR204" s="20">
        <v>0</v>
      </c>
      <c r="AS204" s="20">
        <f>(AR204*$D204*$E204*$G204*$H204*$AS$14)</f>
        <v>0</v>
      </c>
      <c r="AT204" s="20">
        <v>0</v>
      </c>
      <c r="AU204" s="19">
        <f>(AT204*$D204*$E204*$G204*$H204*$AU$14)</f>
        <v>0</v>
      </c>
      <c r="AV204" s="20">
        <v>0</v>
      </c>
      <c r="AW204" s="19">
        <f>(AV204*$D204*$E204*$G204*$H204*$AW$14)</f>
        <v>0</v>
      </c>
      <c r="AX204" s="20">
        <v>0</v>
      </c>
      <c r="AY204" s="19">
        <f>(AX204*$D204*$E204*$G204*$H204*$AY$14)</f>
        <v>0</v>
      </c>
      <c r="AZ204" s="20"/>
      <c r="BA204" s="19">
        <f>(AZ204*$D204*$E204*$G204*$H204*$BA$14)</f>
        <v>0</v>
      </c>
      <c r="BB204" s="20"/>
      <c r="BC204" s="19">
        <f>(BB204*$D204*$E204*$G204*$H204*$BC$14)</f>
        <v>0</v>
      </c>
      <c r="BD204" s="20"/>
      <c r="BE204" s="19">
        <f>(BD204*$D204*$E204*$G204*$I204*$BE$14)</f>
        <v>0</v>
      </c>
      <c r="BF204" s="20">
        <v>57</v>
      </c>
      <c r="BG204" s="19">
        <f>(BF204*$D204*$E204*$G204*$I204*$BG$14)</f>
        <v>2170974.96</v>
      </c>
      <c r="BH204" s="20">
        <v>0</v>
      </c>
      <c r="BI204" s="19">
        <f>(BH204*$D204*$E204*$G204*$I204*$BI$14)</f>
        <v>0</v>
      </c>
      <c r="BJ204" s="20">
        <v>0</v>
      </c>
      <c r="BK204" s="19">
        <f>(BJ204*$D204*$E204*$G204*$I204*$BK$14)</f>
        <v>0</v>
      </c>
      <c r="BL204" s="20">
        <v>25</v>
      </c>
      <c r="BM204" s="19">
        <f>(BL204*$D204*$E204*$G204*$I204*$BM$14)</f>
        <v>1047400.2000000001</v>
      </c>
      <c r="BN204" s="20"/>
      <c r="BO204" s="19">
        <f>(BN204*$D204*$E204*$G204*$I204*$BO$14)</f>
        <v>0</v>
      </c>
      <c r="BP204" s="20"/>
      <c r="BQ204" s="19">
        <f>(BP204*$D204*$E204*$G204*$I204*$BQ$14)</f>
        <v>0</v>
      </c>
      <c r="BR204" s="20"/>
      <c r="BS204" s="19">
        <f>(BR204*$D204*$E204*$G204*$I204*$BS$14)</f>
        <v>0</v>
      </c>
      <c r="BT204" s="20"/>
      <c r="BU204" s="19">
        <f>(BT204*$D204*$E204*$G204*$I204*$BU$14)</f>
        <v>0</v>
      </c>
      <c r="BV204" s="20"/>
      <c r="BW204" s="19">
        <f>(BV204*$D204*$E204*$G204*$I204*$BW$14)</f>
        <v>0</v>
      </c>
      <c r="BX204" s="20"/>
      <c r="BY204" s="22">
        <f>(BX204*$D204*$E204*$G204*$I204*$BY$14)</f>
        <v>0</v>
      </c>
      <c r="BZ204" s="20">
        <v>0</v>
      </c>
      <c r="CA204" s="19">
        <f>(BZ204*$D204*$E204*$G204*$H204*$CA$14)</f>
        <v>0</v>
      </c>
      <c r="CB204" s="20">
        <v>0</v>
      </c>
      <c r="CC204" s="19">
        <f>(CB204*$D204*$E204*$G204*$H204*$CC$14)</f>
        <v>0</v>
      </c>
      <c r="CD204" s="20">
        <v>0</v>
      </c>
      <c r="CE204" s="21">
        <f>(CD204*$D204*$E204*$G204*$H204*$CE$14)</f>
        <v>0</v>
      </c>
      <c r="CF204" s="20"/>
      <c r="CG204" s="20">
        <f>(CF204*$D204*$E204*$G204*$H204*$CG$14)</f>
        <v>0</v>
      </c>
      <c r="CH204" s="20"/>
      <c r="CI204" s="19">
        <f>(CH204*$D204*$E204*$G204*$I204*$CI$14)</f>
        <v>0</v>
      </c>
      <c r="CJ204" s="20">
        <v>0</v>
      </c>
      <c r="CK204" s="19">
        <f>(CJ204*$D204*$E204*$G204*$H204*$CK$14)</f>
        <v>0</v>
      </c>
      <c r="CL204" s="20"/>
      <c r="CM204" s="19">
        <f>(CL204*$D204*$E204*$G204*$H204*$CM$14)</f>
        <v>0</v>
      </c>
      <c r="CN204" s="20"/>
      <c r="CO204" s="19">
        <f>(CN204*$D204*$E204*$G204*$H204*$CO$14)</f>
        <v>0</v>
      </c>
      <c r="CP204" s="20"/>
      <c r="CQ204" s="19">
        <f>(CP204*$D204*$E204*$G204*$H204*$CQ$14)</f>
        <v>0</v>
      </c>
      <c r="CR204" s="20"/>
      <c r="CS204" s="19">
        <f>(CR204*$D204*$E204*$G204*$H204*$CS$14)</f>
        <v>0</v>
      </c>
      <c r="CT204" s="20">
        <v>0</v>
      </c>
      <c r="CU204" s="19">
        <f>(CT204*$D204*$E204*$G204*$I204*$CU$14)</f>
        <v>0</v>
      </c>
      <c r="CV204" s="24">
        <v>59</v>
      </c>
      <c r="CW204" s="19">
        <f>(CV204*$D204*$E204*$G204*$I204*$CW$14)</f>
        <v>2022434.5680000004</v>
      </c>
      <c r="CX204" s="20"/>
      <c r="CY204" s="19">
        <f>(CX204*$D204*$E204*$G204*$H204*$CY$14)</f>
        <v>0</v>
      </c>
      <c r="CZ204" s="20">
        <v>0</v>
      </c>
      <c r="DA204" s="19">
        <f>(CZ204*$D204*$E204*$G204*$I204*$DA$14)</f>
        <v>0</v>
      </c>
      <c r="DB204" s="20">
        <v>0</v>
      </c>
      <c r="DC204" s="19">
        <f>(DB204*$D204*$E204*$G204*$I204*$DC$14)</f>
        <v>0</v>
      </c>
      <c r="DD204" s="20"/>
      <c r="DE204" s="19">
        <f>(DD204*$D204*$E204*$G204*$I204*$DE$14)</f>
        <v>0</v>
      </c>
      <c r="DF204" s="20"/>
      <c r="DG204" s="19">
        <f>(DF204*$D204*$E204*$G204*$I204*$DG$14)</f>
        <v>0</v>
      </c>
      <c r="DH204" s="20"/>
      <c r="DI204" s="19">
        <f>(DH204*$D204*$E204*$G204*$J204*$DI$14)</f>
        <v>0</v>
      </c>
      <c r="DJ204" s="20"/>
      <c r="DK204" s="19">
        <f>(DJ204*$D204*$E204*$G204*$K204*$DK$14)</f>
        <v>0</v>
      </c>
      <c r="DL204" s="19">
        <f t="shared" si="944"/>
        <v>243</v>
      </c>
      <c r="DM204" s="19">
        <f t="shared" si="944"/>
        <v>8897188.6080000009</v>
      </c>
    </row>
    <row r="205" spans="1:117" ht="48" customHeight="1" x14ac:dyDescent="0.25">
      <c r="A205" s="123"/>
      <c r="B205" s="81">
        <v>170</v>
      </c>
      <c r="C205" s="13" t="s">
        <v>324</v>
      </c>
      <c r="D205" s="14">
        <v>22900</v>
      </c>
      <c r="E205" s="23">
        <v>1.35</v>
      </c>
      <c r="F205" s="23"/>
      <c r="G205" s="16">
        <v>1</v>
      </c>
      <c r="H205" s="14">
        <v>1.4</v>
      </c>
      <c r="I205" s="14">
        <v>1.68</v>
      </c>
      <c r="J205" s="14">
        <v>2.23</v>
      </c>
      <c r="K205" s="17">
        <v>2.57</v>
      </c>
      <c r="L205" s="20">
        <v>378</v>
      </c>
      <c r="M205" s="19">
        <f t="shared" si="884"/>
        <v>17996239.800000001</v>
      </c>
      <c r="N205" s="20"/>
      <c r="O205" s="20">
        <f>(N205*$D205*$E205*$G205*$H205*$O$14)</f>
        <v>0</v>
      </c>
      <c r="P205" s="20"/>
      <c r="Q205" s="19">
        <f>(P205*$D205*$E205*$G205*$H205*$Q$14)</f>
        <v>0</v>
      </c>
      <c r="R205" s="20"/>
      <c r="S205" s="19">
        <f t="shared" si="997"/>
        <v>0</v>
      </c>
      <c r="T205" s="20">
        <v>0</v>
      </c>
      <c r="U205" s="19">
        <f>(T205*$D205*$E205*$G205*$H205*$U$14)</f>
        <v>0</v>
      </c>
      <c r="V205" s="20">
        <v>247</v>
      </c>
      <c r="W205" s="19">
        <f>(V205*$D205*$E205*$G205*$H205*$W$14)</f>
        <v>14966569.799999999</v>
      </c>
      <c r="X205" s="20"/>
      <c r="Y205" s="19">
        <f>(X205*$D205*$E205*$G205*$H205*$Y$14)</f>
        <v>0</v>
      </c>
      <c r="Z205" s="20">
        <v>0</v>
      </c>
      <c r="AA205" s="19">
        <f>(Z205*$D205*$E205*$G205*$H205*$AA$14)</f>
        <v>0</v>
      </c>
      <c r="AB205" s="20"/>
      <c r="AC205" s="19">
        <f>(AB205*$D205*$E205*$G205*$H205*$AC$14)</f>
        <v>0</v>
      </c>
      <c r="AD205" s="20">
        <v>0</v>
      </c>
      <c r="AE205" s="19">
        <f>(AD205*$D205*$E205*$G205*$H205*$AE$14)</f>
        <v>0</v>
      </c>
      <c r="AF205" s="151">
        <v>184</v>
      </c>
      <c r="AG205" s="19">
        <f>(AF205*$D205*$E205*$G205*$H205*$AG$14)</f>
        <v>8760074.4000000004</v>
      </c>
      <c r="AH205" s="20"/>
      <c r="AI205" s="19">
        <f>(AH205*$D205*$E205*$G205*$H205*$AI$14)</f>
        <v>0</v>
      </c>
      <c r="AJ205" s="24">
        <v>0</v>
      </c>
      <c r="AK205" s="19">
        <f>(AJ205*$D205*$E205*$G205*$I205*$AK$14)</f>
        <v>0</v>
      </c>
      <c r="AL205" s="20">
        <v>0</v>
      </c>
      <c r="AM205" s="19">
        <f>(AL205*$D205*$E205*$G205*$I205*$AM$14)</f>
        <v>0</v>
      </c>
      <c r="AN205" s="20"/>
      <c r="AO205" s="19">
        <f>(AN205*$D205*$E205*$G205*$H205*$AO$14)</f>
        <v>0</v>
      </c>
      <c r="AP205" s="20">
        <v>0</v>
      </c>
      <c r="AQ205" s="20">
        <f>(AP205*$D205*$E205*$G205*$H205*$AQ$14)</f>
        <v>0</v>
      </c>
      <c r="AR205" s="20">
        <v>0</v>
      </c>
      <c r="AS205" s="20">
        <f>(AR205*$D205*$E205*$G205*$H205*$AS$14)</f>
        <v>0</v>
      </c>
      <c r="AT205" s="20">
        <v>0</v>
      </c>
      <c r="AU205" s="19">
        <f>(AT205*$D205*$E205*$G205*$H205*$AU$14)</f>
        <v>0</v>
      </c>
      <c r="AV205" s="20">
        <v>0</v>
      </c>
      <c r="AW205" s="19">
        <f>(AV205*$D205*$E205*$G205*$H205*$AW$14)</f>
        <v>0</v>
      </c>
      <c r="AX205" s="20">
        <v>0</v>
      </c>
      <c r="AY205" s="19">
        <f>(AX205*$D205*$E205*$G205*$H205*$AY$14)</f>
        <v>0</v>
      </c>
      <c r="AZ205" s="20"/>
      <c r="BA205" s="19">
        <f>(AZ205*$D205*$E205*$G205*$H205*$BA$14)</f>
        <v>0</v>
      </c>
      <c r="BB205" s="20"/>
      <c r="BC205" s="19">
        <f>(BB205*$D205*$E205*$G205*$H205*$BC$14)</f>
        <v>0</v>
      </c>
      <c r="BD205" s="20"/>
      <c r="BE205" s="19">
        <f>(BD205*$D205*$E205*$G205*$I205*$BE$14)</f>
        <v>0</v>
      </c>
      <c r="BF205" s="20">
        <v>0</v>
      </c>
      <c r="BG205" s="19">
        <f>(BF205*$D205*$E205*$G205*$I205*$BG$14)</f>
        <v>0</v>
      </c>
      <c r="BH205" s="20">
        <v>0</v>
      </c>
      <c r="BI205" s="19">
        <f>(BH205*$D205*$E205*$G205*$I205*$BI$14)</f>
        <v>0</v>
      </c>
      <c r="BJ205" s="20">
        <v>0</v>
      </c>
      <c r="BK205" s="19">
        <f>(BJ205*$D205*$E205*$G205*$I205*$BK$14)</f>
        <v>0</v>
      </c>
      <c r="BL205" s="20"/>
      <c r="BM205" s="19">
        <f>(BL205*$D205*$E205*$G205*$I205*$BM$14)</f>
        <v>0</v>
      </c>
      <c r="BN205" s="20"/>
      <c r="BO205" s="19">
        <f>(BN205*$D205*$E205*$G205*$I205*$BO$14)</f>
        <v>0</v>
      </c>
      <c r="BP205" s="20"/>
      <c r="BQ205" s="19">
        <f>(BP205*$D205*$E205*$G205*$I205*$BQ$14)</f>
        <v>0</v>
      </c>
      <c r="BR205" s="20"/>
      <c r="BS205" s="19">
        <f>(BR205*$D205*$E205*$G205*$I205*$BS$14)</f>
        <v>0</v>
      </c>
      <c r="BT205" s="20"/>
      <c r="BU205" s="19">
        <f>(BT205*$D205*$E205*$G205*$I205*$BU$14)</f>
        <v>0</v>
      </c>
      <c r="BV205" s="20"/>
      <c r="BW205" s="19">
        <f>(BV205*$D205*$E205*$G205*$I205*$BW$14)</f>
        <v>0</v>
      </c>
      <c r="BX205" s="20"/>
      <c r="BY205" s="22">
        <f>(BX205*$D205*$E205*$G205*$I205*$BY$14)</f>
        <v>0</v>
      </c>
      <c r="BZ205" s="20">
        <v>0</v>
      </c>
      <c r="CA205" s="19">
        <f>(BZ205*$D205*$E205*$G205*$H205*$CA$14)</f>
        <v>0</v>
      </c>
      <c r="CB205" s="20">
        <v>0</v>
      </c>
      <c r="CC205" s="19">
        <f>(CB205*$D205*$E205*$G205*$H205*$CC$14)</f>
        <v>0</v>
      </c>
      <c r="CD205" s="20">
        <v>0</v>
      </c>
      <c r="CE205" s="21">
        <f>(CD205*$D205*$E205*$G205*$H205*$CE$14)</f>
        <v>0</v>
      </c>
      <c r="CF205" s="20"/>
      <c r="CG205" s="20">
        <f>(CF205*$D205*$E205*$G205*$H205*$CG$14)</f>
        <v>0</v>
      </c>
      <c r="CH205" s="20"/>
      <c r="CI205" s="19">
        <f>(CH205*$D205*$E205*$G205*$I205*$CI$14)</f>
        <v>0</v>
      </c>
      <c r="CJ205" s="20">
        <v>0</v>
      </c>
      <c r="CK205" s="19">
        <f>(CJ205*$D205*$E205*$G205*$H205*$CK$14)</f>
        <v>0</v>
      </c>
      <c r="CL205" s="20"/>
      <c r="CM205" s="19">
        <f>(CL205*$D205*$E205*$G205*$H205*$CM$14)</f>
        <v>0</v>
      </c>
      <c r="CN205" s="20"/>
      <c r="CO205" s="19">
        <f>(CN205*$D205*$E205*$G205*$H205*$CO$14)</f>
        <v>0</v>
      </c>
      <c r="CP205" s="20"/>
      <c r="CQ205" s="19">
        <f>(CP205*$D205*$E205*$G205*$H205*$CQ$14)</f>
        <v>0</v>
      </c>
      <c r="CR205" s="20"/>
      <c r="CS205" s="19">
        <f>(CR205*$D205*$E205*$G205*$H205*$CS$14)</f>
        <v>0</v>
      </c>
      <c r="CT205" s="20">
        <v>0</v>
      </c>
      <c r="CU205" s="19">
        <f>(CT205*$D205*$E205*$G205*$I205*$CU$14)</f>
        <v>0</v>
      </c>
      <c r="CV205" s="24">
        <v>364</v>
      </c>
      <c r="CW205" s="19">
        <f>(CV205*$D205*$E205*$G205*$I205*$CW$14)</f>
        <v>17014626.720000003</v>
      </c>
      <c r="CX205" s="20"/>
      <c r="CY205" s="19">
        <f>(CX205*$D205*$E205*$G205*$H205*$CY$14)</f>
        <v>0</v>
      </c>
      <c r="CZ205" s="20">
        <v>0</v>
      </c>
      <c r="DA205" s="19">
        <f>(CZ205*$D205*$E205*$G205*$I205*$DA$14)</f>
        <v>0</v>
      </c>
      <c r="DB205" s="20">
        <v>0</v>
      </c>
      <c r="DC205" s="19">
        <f>(DB205*$D205*$E205*$G205*$I205*$DC$14)</f>
        <v>0</v>
      </c>
      <c r="DD205" s="20"/>
      <c r="DE205" s="19">
        <f>(DD205*$D205*$E205*$G205*$I205*$DE$14)</f>
        <v>0</v>
      </c>
      <c r="DF205" s="20"/>
      <c r="DG205" s="19">
        <f>(DF205*$D205*$E205*$G205*$I205*$DG$14)</f>
        <v>0</v>
      </c>
      <c r="DH205" s="20"/>
      <c r="DI205" s="19">
        <f>(DH205*$D205*$E205*$G205*$J205*$DI$14)</f>
        <v>0</v>
      </c>
      <c r="DJ205" s="20"/>
      <c r="DK205" s="19">
        <f>(DJ205*$D205*$E205*$G205*$K205*$DK$14)</f>
        <v>0</v>
      </c>
      <c r="DL205" s="19">
        <f t="shared" si="944"/>
        <v>1173</v>
      </c>
      <c r="DM205" s="19">
        <f t="shared" si="944"/>
        <v>58737510.719999999</v>
      </c>
    </row>
    <row r="206" spans="1:117" ht="50.25" customHeight="1" x14ac:dyDescent="0.25">
      <c r="A206" s="123"/>
      <c r="B206" s="81">
        <v>171</v>
      </c>
      <c r="C206" s="13" t="s">
        <v>325</v>
      </c>
      <c r="D206" s="14">
        <v>22900</v>
      </c>
      <c r="E206" s="23">
        <v>1.96</v>
      </c>
      <c r="F206" s="23"/>
      <c r="G206" s="16">
        <v>1</v>
      </c>
      <c r="H206" s="14">
        <v>1.4</v>
      </c>
      <c r="I206" s="14">
        <v>1.68</v>
      </c>
      <c r="J206" s="14">
        <v>2.23</v>
      </c>
      <c r="K206" s="17">
        <v>2.57</v>
      </c>
      <c r="L206" s="20">
        <v>25</v>
      </c>
      <c r="M206" s="19">
        <f t="shared" si="884"/>
        <v>1728034.0000000002</v>
      </c>
      <c r="N206" s="20"/>
      <c r="O206" s="20">
        <f>(N206*$D206*$E206*$G206*$H206*$O$14)</f>
        <v>0</v>
      </c>
      <c r="P206" s="20"/>
      <c r="Q206" s="19">
        <f>(P206*$D206*$E206*$G206*$H206*$Q$14)</f>
        <v>0</v>
      </c>
      <c r="R206" s="20"/>
      <c r="S206" s="19">
        <f t="shared" si="997"/>
        <v>0</v>
      </c>
      <c r="T206" s="20"/>
      <c r="U206" s="19">
        <f>(T206*$D206*$E206*$G206*$H206*$U$14)</f>
        <v>0</v>
      </c>
      <c r="V206" s="20"/>
      <c r="W206" s="19">
        <f>(V206*$D206*$E206*$G206*$H206*$W$14)</f>
        <v>0</v>
      </c>
      <c r="X206" s="20"/>
      <c r="Y206" s="19">
        <f>(X206*$D206*$E206*$G206*$H206*$Y$14)</f>
        <v>0</v>
      </c>
      <c r="Z206" s="20"/>
      <c r="AA206" s="19">
        <f>(Z206*$D206*$E206*$G206*$H206*$AA$14)</f>
        <v>0</v>
      </c>
      <c r="AB206" s="20"/>
      <c r="AC206" s="19">
        <f>(AB206*$D206*$E206*$G206*$H206*$AC$14)</f>
        <v>0</v>
      </c>
      <c r="AD206" s="20"/>
      <c r="AE206" s="19">
        <f>(AD206*$D206*$E206*$G206*$H206*$AE$14)</f>
        <v>0</v>
      </c>
      <c r="AF206" s="151">
        <v>3</v>
      </c>
      <c r="AG206" s="19">
        <f>(AF206*$D206*$E206*$G206*$H206*$AG$14)</f>
        <v>207364.08000000002</v>
      </c>
      <c r="AH206" s="20"/>
      <c r="AI206" s="19">
        <f>(AH206*$D206*$E206*$G206*$H206*$AI$14)</f>
        <v>0</v>
      </c>
      <c r="AJ206" s="24">
        <v>0</v>
      </c>
      <c r="AK206" s="19">
        <f>(AJ206*$D206*$E206*$G206*$I206*$AK$14)</f>
        <v>0</v>
      </c>
      <c r="AL206" s="20"/>
      <c r="AM206" s="19">
        <f>(AL206*$D206*$E206*$G206*$I206*$AM$14)</f>
        <v>0</v>
      </c>
      <c r="AN206" s="20"/>
      <c r="AO206" s="19">
        <f>(AN206*$D206*$E206*$G206*$H206*$AO$14)</f>
        <v>0</v>
      </c>
      <c r="AP206" s="20"/>
      <c r="AQ206" s="20">
        <f>(AP206*$D206*$E206*$G206*$H206*$AQ$14)</f>
        <v>0</v>
      </c>
      <c r="AR206" s="20"/>
      <c r="AS206" s="20">
        <f>(AR206*$D206*$E206*$G206*$H206*$AS$14)</f>
        <v>0</v>
      </c>
      <c r="AT206" s="20"/>
      <c r="AU206" s="19">
        <f>(AT206*$D206*$E206*$G206*$H206*$AU$14)</f>
        <v>0</v>
      </c>
      <c r="AV206" s="20"/>
      <c r="AW206" s="19">
        <f>(AV206*$D206*$E206*$G206*$H206*$AW$14)</f>
        <v>0</v>
      </c>
      <c r="AX206" s="20"/>
      <c r="AY206" s="19">
        <f>(AX206*$D206*$E206*$G206*$H206*$AY$14)</f>
        <v>0</v>
      </c>
      <c r="AZ206" s="20"/>
      <c r="BA206" s="19">
        <f>(AZ206*$D206*$E206*$G206*$H206*$BA$14)</f>
        <v>0</v>
      </c>
      <c r="BB206" s="20"/>
      <c r="BC206" s="19">
        <f>(BB206*$D206*$E206*$G206*$H206*$BC$14)</f>
        <v>0</v>
      </c>
      <c r="BD206" s="20"/>
      <c r="BE206" s="19">
        <f>(BD206*$D206*$E206*$G206*$I206*$BE$14)</f>
        <v>0</v>
      </c>
      <c r="BF206" s="20"/>
      <c r="BG206" s="19">
        <f>(BF206*$D206*$E206*$G206*$I206*$BG$14)</f>
        <v>0</v>
      </c>
      <c r="BH206" s="20"/>
      <c r="BI206" s="19">
        <f>(BH206*$D206*$E206*$G206*$I206*$BI$14)</f>
        <v>0</v>
      </c>
      <c r="BJ206" s="20"/>
      <c r="BK206" s="19">
        <f>(BJ206*$D206*$E206*$G206*$I206*$BK$14)</f>
        <v>0</v>
      </c>
      <c r="BL206" s="20"/>
      <c r="BM206" s="19">
        <f>(BL206*$D206*$E206*$G206*$I206*$BM$14)</f>
        <v>0</v>
      </c>
      <c r="BN206" s="20"/>
      <c r="BO206" s="19">
        <f>(BN206*$D206*$E206*$G206*$I206*$BO$14)</f>
        <v>0</v>
      </c>
      <c r="BP206" s="20"/>
      <c r="BQ206" s="19">
        <f>(BP206*$D206*$E206*$G206*$I206*$BQ$14)</f>
        <v>0</v>
      </c>
      <c r="BR206" s="20"/>
      <c r="BS206" s="19">
        <f>(BR206*$D206*$E206*$G206*$I206*$BS$14)</f>
        <v>0</v>
      </c>
      <c r="BT206" s="20"/>
      <c r="BU206" s="19">
        <f>(BT206*$D206*$E206*$G206*$I206*$BU$14)</f>
        <v>0</v>
      </c>
      <c r="BV206" s="20"/>
      <c r="BW206" s="19">
        <f>(BV206*$D206*$E206*$G206*$I206*$BW$14)</f>
        <v>0</v>
      </c>
      <c r="BX206" s="20"/>
      <c r="BY206" s="22">
        <f>(BX206*$D206*$E206*$G206*$I206*$BY$14)</f>
        <v>0</v>
      </c>
      <c r="BZ206" s="20"/>
      <c r="CA206" s="19">
        <f>(BZ206*$D206*$E206*$G206*$H206*$CA$14)</f>
        <v>0</v>
      </c>
      <c r="CB206" s="20"/>
      <c r="CC206" s="19">
        <f>(CB206*$D206*$E206*$G206*$H206*$CC$14)</f>
        <v>0</v>
      </c>
      <c r="CD206" s="20"/>
      <c r="CE206" s="21">
        <f>(CD206*$D206*$E206*$G206*$H206*$CE$14)</f>
        <v>0</v>
      </c>
      <c r="CF206" s="20"/>
      <c r="CG206" s="20">
        <f>(CF206*$D206*$E206*$G206*$H206*$CG$14)</f>
        <v>0</v>
      </c>
      <c r="CH206" s="20"/>
      <c r="CI206" s="19">
        <f>(CH206*$D206*$E206*$G206*$I206*$CI$14)</f>
        <v>0</v>
      </c>
      <c r="CJ206" s="20"/>
      <c r="CK206" s="19">
        <f>(CJ206*$D206*$E206*$G206*$H206*$CK$14)</f>
        <v>0</v>
      </c>
      <c r="CL206" s="20"/>
      <c r="CM206" s="19">
        <f>(CL206*$D206*$E206*$G206*$H206*$CM$14)</f>
        <v>0</v>
      </c>
      <c r="CN206" s="20"/>
      <c r="CO206" s="19">
        <f>(CN206*$D206*$E206*$G206*$H206*$CO$14)</f>
        <v>0</v>
      </c>
      <c r="CP206" s="20"/>
      <c r="CQ206" s="19">
        <f>(CP206*$D206*$E206*$G206*$H206*$CQ$14)</f>
        <v>0</v>
      </c>
      <c r="CR206" s="20"/>
      <c r="CS206" s="19">
        <f>(CR206*$D206*$E206*$G206*$H206*$CS$14)</f>
        <v>0</v>
      </c>
      <c r="CT206" s="20"/>
      <c r="CU206" s="19">
        <f>(CT206*$D206*$E206*$G206*$I206*$CU$14)</f>
        <v>0</v>
      </c>
      <c r="CV206" s="24">
        <v>20</v>
      </c>
      <c r="CW206" s="19">
        <f>(CV206*$D206*$E206*$G206*$I206*$CW$14)</f>
        <v>1357292.16</v>
      </c>
      <c r="CX206" s="20"/>
      <c r="CY206" s="19">
        <f>(CX206*$D206*$E206*$G206*$H206*$CY$14)</f>
        <v>0</v>
      </c>
      <c r="CZ206" s="20"/>
      <c r="DA206" s="19">
        <f>(CZ206*$D206*$E206*$G206*$I206*$DA$14)</f>
        <v>0</v>
      </c>
      <c r="DB206" s="20"/>
      <c r="DC206" s="19">
        <f>(DB206*$D206*$E206*$G206*$I206*$DC$14)</f>
        <v>0</v>
      </c>
      <c r="DD206" s="20"/>
      <c r="DE206" s="19">
        <f>(DD206*$D206*$E206*$G206*$I206*$DE$14)</f>
        <v>0</v>
      </c>
      <c r="DF206" s="20"/>
      <c r="DG206" s="19">
        <f>(DF206*$D206*$E206*$G206*$I206*$DG$14)</f>
        <v>0</v>
      </c>
      <c r="DH206" s="20"/>
      <c r="DI206" s="19">
        <f>(DH206*$D206*$E206*$G206*$J206*$DI$14)</f>
        <v>0</v>
      </c>
      <c r="DJ206" s="20"/>
      <c r="DK206" s="19">
        <f>(DJ206*$D206*$E206*$G206*$K206*$DK$14)</f>
        <v>0</v>
      </c>
      <c r="DL206" s="19">
        <f t="shared" si="944"/>
        <v>48</v>
      </c>
      <c r="DM206" s="19">
        <f t="shared" si="944"/>
        <v>3292690.24</v>
      </c>
    </row>
    <row r="207" spans="1:117" ht="18.75" customHeight="1" x14ac:dyDescent="0.25">
      <c r="A207" s="123"/>
      <c r="B207" s="81">
        <v>172</v>
      </c>
      <c r="C207" s="13" t="s">
        <v>326</v>
      </c>
      <c r="D207" s="14">
        <v>22900</v>
      </c>
      <c r="E207" s="16">
        <v>25</v>
      </c>
      <c r="F207" s="23"/>
      <c r="G207" s="134">
        <v>1</v>
      </c>
      <c r="H207" s="14">
        <v>1.4</v>
      </c>
      <c r="I207" s="14">
        <v>1.68</v>
      </c>
      <c r="J207" s="14">
        <v>2.23</v>
      </c>
      <c r="K207" s="17">
        <v>2.57</v>
      </c>
      <c r="L207" s="20"/>
      <c r="M207" s="19">
        <f>(L207*$D207*$E207*$G207*$H207)</f>
        <v>0</v>
      </c>
      <c r="N207" s="20"/>
      <c r="O207" s="20">
        <f>(N207*$D207*$E207*$G207*$H207)</f>
        <v>0</v>
      </c>
      <c r="P207" s="20"/>
      <c r="Q207" s="19">
        <f>(P207*$D207*$E207*$G207*$H207)</f>
        <v>0</v>
      </c>
      <c r="R207" s="20"/>
      <c r="S207" s="19">
        <f>(R207*$D207*$E207*$G207*$H207)</f>
        <v>0</v>
      </c>
      <c r="T207" s="20"/>
      <c r="U207" s="19">
        <f>(T207*$D207*$E207*$G207*$H207)</f>
        <v>0</v>
      </c>
      <c r="V207" s="20">
        <v>28</v>
      </c>
      <c r="W207" s="19">
        <f>(V207*$D207*$E207*$G207*$H207)</f>
        <v>22442000</v>
      </c>
      <c r="X207" s="20"/>
      <c r="Y207" s="19">
        <f>(X207*$D207*$E207*$G207*$H207)</f>
        <v>0</v>
      </c>
      <c r="Z207" s="20"/>
      <c r="AA207" s="19">
        <f>(Z207*$D207*$E207*$G207*$H207)</f>
        <v>0</v>
      </c>
      <c r="AB207" s="20"/>
      <c r="AC207" s="19">
        <f>(AB207*$D207*$E207*$G207*$H207)</f>
        <v>0</v>
      </c>
      <c r="AD207" s="20"/>
      <c r="AE207" s="19">
        <f>(AD207*$D207*$E207*$G207*$H207)</f>
        <v>0</v>
      </c>
      <c r="AF207" s="151"/>
      <c r="AG207" s="19">
        <f>(AF207*$D207*$E207*$G207*$H207)</f>
        <v>0</v>
      </c>
      <c r="AH207" s="20"/>
      <c r="AI207" s="19">
        <f>(AH207*$D207*$E207*$G207*$H207)</f>
        <v>0</v>
      </c>
      <c r="AJ207" s="24">
        <v>0</v>
      </c>
      <c r="AK207" s="19">
        <f>(AJ207*$D207*$E207*$G207*$I207)</f>
        <v>0</v>
      </c>
      <c r="AL207" s="20"/>
      <c r="AM207" s="19">
        <f>(AL207*$D207*$E207*$G207*$I207)</f>
        <v>0</v>
      </c>
      <c r="AN207" s="20"/>
      <c r="AO207" s="19">
        <f>(AN207*$D207*$E207*$G207*$H207)</f>
        <v>0</v>
      </c>
      <c r="AP207" s="20"/>
      <c r="AQ207" s="20">
        <f>(AP207*$D207*$E207*$G207*$H207)</f>
        <v>0</v>
      </c>
      <c r="AR207" s="20"/>
      <c r="AS207" s="20">
        <f>(AR207*$D207*$E207*$G207*$H207)</f>
        <v>0</v>
      </c>
      <c r="AT207" s="20"/>
      <c r="AU207" s="19">
        <f>(AT207*$D207*$E207*$G207*$H207)</f>
        <v>0</v>
      </c>
      <c r="AV207" s="20"/>
      <c r="AW207" s="19">
        <f>(AV207*$D207*$E207*$G207*$H207)</f>
        <v>0</v>
      </c>
      <c r="AX207" s="20"/>
      <c r="AY207" s="19">
        <f>(AX207*$D207*$E207*$G207*$H207)</f>
        <v>0</v>
      </c>
      <c r="AZ207" s="20"/>
      <c r="BA207" s="19">
        <f>(AZ207*$D207*$E207*$G207*$H207)</f>
        <v>0</v>
      </c>
      <c r="BB207" s="20"/>
      <c r="BC207" s="19">
        <f>(BB207*$D207*$E207*$G207*$H207)</f>
        <v>0</v>
      </c>
      <c r="BD207" s="20"/>
      <c r="BE207" s="19">
        <f>(BD207*$D207*$E207*$G207*$I207)</f>
        <v>0</v>
      </c>
      <c r="BF207" s="20"/>
      <c r="BG207" s="19">
        <f>(BF207*$D207*$E207*$G207*$I207)</f>
        <v>0</v>
      </c>
      <c r="BH207" s="20"/>
      <c r="BI207" s="19">
        <f>(BH207*$D207*$E207*$G207*$I207)</f>
        <v>0</v>
      </c>
      <c r="BJ207" s="20"/>
      <c r="BK207" s="19">
        <f>(BJ207*$D207*$E207*$G207*$I207)</f>
        <v>0</v>
      </c>
      <c r="BL207" s="20"/>
      <c r="BM207" s="19">
        <f>(BL207*$D207*$E207*$G207*$I207)</f>
        <v>0</v>
      </c>
      <c r="BN207" s="20"/>
      <c r="BO207" s="19">
        <f>(BN207*$D207*$E207*$G207*$I207)</f>
        <v>0</v>
      </c>
      <c r="BP207" s="20"/>
      <c r="BQ207" s="19">
        <f>(BP207*$D207*$E207*$G207*$I207)</f>
        <v>0</v>
      </c>
      <c r="BR207" s="20"/>
      <c r="BS207" s="19">
        <f>(BR207*$D207*$E207*$G207*$I207)</f>
        <v>0</v>
      </c>
      <c r="BT207" s="20"/>
      <c r="BU207" s="19">
        <f>(BT207*$D207*$E207*$G207*$I207)</f>
        <v>0</v>
      </c>
      <c r="BV207" s="20"/>
      <c r="BW207" s="19">
        <f>(BV207*$D207*$E207*$G207*$I207)</f>
        <v>0</v>
      </c>
      <c r="BX207" s="20"/>
      <c r="BY207" s="22">
        <f>(BX207*$D207*$E207*$G207*$I207)</f>
        <v>0</v>
      </c>
      <c r="BZ207" s="20"/>
      <c r="CA207" s="19">
        <f>(BZ207*$D207*$E207*$G207*$H207)</f>
        <v>0</v>
      </c>
      <c r="CB207" s="20"/>
      <c r="CC207" s="19">
        <f>(CB207*$D207*$E207*$G207*$H207)</f>
        <v>0</v>
      </c>
      <c r="CD207" s="20"/>
      <c r="CE207" s="21">
        <f>(CD207*$D207*$E207*$G207*$H207)</f>
        <v>0</v>
      </c>
      <c r="CF207" s="20"/>
      <c r="CG207" s="20">
        <f>(CF207*$D207*$E207*$G207*$H207)</f>
        <v>0</v>
      </c>
      <c r="CH207" s="20"/>
      <c r="CI207" s="19">
        <f>(CH207*$D207*$E207*$G207*$I207)</f>
        <v>0</v>
      </c>
      <c r="CJ207" s="20"/>
      <c r="CK207" s="19">
        <f>(CJ207*$D207*$E207*$G207*$H207)</f>
        <v>0</v>
      </c>
      <c r="CL207" s="20"/>
      <c r="CM207" s="19">
        <f>(CL207*$D207*$E207*$G207*$H207)</f>
        <v>0</v>
      </c>
      <c r="CN207" s="20"/>
      <c r="CO207" s="19">
        <f>(CN207*$D207*$E207*$G207*$H207)</f>
        <v>0</v>
      </c>
      <c r="CP207" s="20"/>
      <c r="CQ207" s="19">
        <f>(CP207*$D207*$E207*$G207*$H207)</f>
        <v>0</v>
      </c>
      <c r="CR207" s="20"/>
      <c r="CS207" s="19">
        <f>(CR207*$D207*$E207*$G207*$H207)</f>
        <v>0</v>
      </c>
      <c r="CT207" s="20"/>
      <c r="CU207" s="19">
        <f>(CT207*$D207*$E207*$G207*$I207)</f>
        <v>0</v>
      </c>
      <c r="CV207" s="24">
        <v>0</v>
      </c>
      <c r="CW207" s="19">
        <f>(CV207*$D207*$E207*$G207*$I207)</f>
        <v>0</v>
      </c>
      <c r="CX207" s="20"/>
      <c r="CY207" s="19">
        <f>(CX207*$D207*$E207*$G207*$H207)</f>
        <v>0</v>
      </c>
      <c r="CZ207" s="20"/>
      <c r="DA207" s="19">
        <f>(CZ207*$D207*$E207*$G207*$I207)</f>
        <v>0</v>
      </c>
      <c r="DB207" s="20"/>
      <c r="DC207" s="19">
        <f>(DB207*$D207*$E207*$G207*$I207)</f>
        <v>0</v>
      </c>
      <c r="DD207" s="20"/>
      <c r="DE207" s="19">
        <f>(DD207*$D207*$E207*$G207*$I207)</f>
        <v>0</v>
      </c>
      <c r="DF207" s="20"/>
      <c r="DG207" s="19">
        <f>(DF207*$D207*$E207*$G207*$I207)</f>
        <v>0</v>
      </c>
      <c r="DH207" s="20"/>
      <c r="DI207" s="19">
        <f>(DH207*$D207*$E207*$G207*$J207)</f>
        <v>0</v>
      </c>
      <c r="DJ207" s="20"/>
      <c r="DK207" s="19">
        <f>(DJ207*$D207*$E207*$G207*$K207)</f>
        <v>0</v>
      </c>
      <c r="DL207" s="19">
        <f t="shared" si="944"/>
        <v>28</v>
      </c>
      <c r="DM207" s="19">
        <f t="shared" si="944"/>
        <v>22442000</v>
      </c>
    </row>
    <row r="208" spans="1:117" ht="15.75" customHeight="1" x14ac:dyDescent="0.25">
      <c r="A208" s="124">
        <v>21</v>
      </c>
      <c r="B208" s="126"/>
      <c r="C208" s="56" t="s">
        <v>327</v>
      </c>
      <c r="D208" s="62">
        <v>22900</v>
      </c>
      <c r="E208" s="65">
        <v>0.92</v>
      </c>
      <c r="F208" s="54"/>
      <c r="G208" s="63">
        <v>1</v>
      </c>
      <c r="H208" s="62">
        <v>1.4</v>
      </c>
      <c r="I208" s="62">
        <v>1.68</v>
      </c>
      <c r="J208" s="62">
        <v>2.23</v>
      </c>
      <c r="K208" s="64">
        <v>2.57</v>
      </c>
      <c r="L208" s="28">
        <f>SUM(L209:L216)</f>
        <v>0</v>
      </c>
      <c r="M208" s="28">
        <f t="shared" ref="M208:BX208" si="998">SUM(M209:M216)</f>
        <v>0</v>
      </c>
      <c r="N208" s="61">
        <f t="shared" si="998"/>
        <v>0</v>
      </c>
      <c r="O208" s="61">
        <f t="shared" si="998"/>
        <v>0</v>
      </c>
      <c r="P208" s="28">
        <f t="shared" si="998"/>
        <v>0</v>
      </c>
      <c r="Q208" s="28">
        <f t="shared" si="998"/>
        <v>0</v>
      </c>
      <c r="R208" s="61">
        <f t="shared" si="998"/>
        <v>0</v>
      </c>
      <c r="S208" s="61">
        <f t="shared" si="998"/>
        <v>0</v>
      </c>
      <c r="T208" s="28">
        <f t="shared" si="998"/>
        <v>0</v>
      </c>
      <c r="U208" s="28">
        <f t="shared" si="998"/>
        <v>0</v>
      </c>
      <c r="V208" s="28">
        <f t="shared" si="998"/>
        <v>0</v>
      </c>
      <c r="W208" s="28">
        <f t="shared" si="998"/>
        <v>0</v>
      </c>
      <c r="X208" s="28">
        <f t="shared" si="998"/>
        <v>0</v>
      </c>
      <c r="Y208" s="28">
        <f t="shared" si="998"/>
        <v>0</v>
      </c>
      <c r="Z208" s="28">
        <f t="shared" si="998"/>
        <v>6237</v>
      </c>
      <c r="AA208" s="28">
        <f t="shared" si="998"/>
        <v>278823960.51999998</v>
      </c>
      <c r="AB208" s="28">
        <f t="shared" si="998"/>
        <v>0</v>
      </c>
      <c r="AC208" s="28">
        <f t="shared" si="998"/>
        <v>0</v>
      </c>
      <c r="AD208" s="28">
        <f t="shared" si="998"/>
        <v>0</v>
      </c>
      <c r="AE208" s="28">
        <f t="shared" si="998"/>
        <v>0</v>
      </c>
      <c r="AF208" s="28">
        <f t="shared" si="998"/>
        <v>0</v>
      </c>
      <c r="AG208" s="28">
        <f t="shared" si="998"/>
        <v>0</v>
      </c>
      <c r="AH208" s="28">
        <f t="shared" si="998"/>
        <v>2530</v>
      </c>
      <c r="AI208" s="28">
        <f t="shared" si="998"/>
        <v>53990931.540000007</v>
      </c>
      <c r="AJ208" s="12">
        <f t="shared" si="998"/>
        <v>0</v>
      </c>
      <c r="AK208" s="28">
        <f t="shared" si="998"/>
        <v>0</v>
      </c>
      <c r="AL208" s="28">
        <f t="shared" si="998"/>
        <v>0</v>
      </c>
      <c r="AM208" s="28">
        <f t="shared" si="998"/>
        <v>0</v>
      </c>
      <c r="AN208" s="61">
        <v>0</v>
      </c>
      <c r="AO208" s="61">
        <f t="shared" si="998"/>
        <v>0</v>
      </c>
      <c r="AP208" s="61">
        <f t="shared" si="998"/>
        <v>5</v>
      </c>
      <c r="AQ208" s="61">
        <f t="shared" si="998"/>
        <v>73577.7</v>
      </c>
      <c r="AR208" s="61">
        <f t="shared" si="998"/>
        <v>0</v>
      </c>
      <c r="AS208" s="61">
        <f t="shared" si="998"/>
        <v>0</v>
      </c>
      <c r="AT208" s="28">
        <f t="shared" si="998"/>
        <v>0</v>
      </c>
      <c r="AU208" s="28">
        <f t="shared" si="998"/>
        <v>0</v>
      </c>
      <c r="AV208" s="28">
        <f t="shared" si="998"/>
        <v>0</v>
      </c>
      <c r="AW208" s="28">
        <f t="shared" si="998"/>
        <v>0</v>
      </c>
      <c r="AX208" s="28">
        <f t="shared" si="998"/>
        <v>0</v>
      </c>
      <c r="AY208" s="28">
        <f t="shared" si="998"/>
        <v>0</v>
      </c>
      <c r="AZ208" s="28">
        <f t="shared" si="998"/>
        <v>0</v>
      </c>
      <c r="BA208" s="28">
        <f t="shared" si="998"/>
        <v>0</v>
      </c>
      <c r="BB208" s="28">
        <f t="shared" si="998"/>
        <v>0</v>
      </c>
      <c r="BC208" s="28">
        <f t="shared" si="998"/>
        <v>0</v>
      </c>
      <c r="BD208" s="28">
        <f t="shared" si="998"/>
        <v>1</v>
      </c>
      <c r="BE208" s="28">
        <f t="shared" si="998"/>
        <v>19620.719999999998</v>
      </c>
      <c r="BF208" s="61">
        <v>4</v>
      </c>
      <c r="BG208" s="61">
        <f t="shared" si="998"/>
        <v>101566.08</v>
      </c>
      <c r="BH208" s="61">
        <f t="shared" si="998"/>
        <v>0</v>
      </c>
      <c r="BI208" s="61">
        <f t="shared" si="998"/>
        <v>0</v>
      </c>
      <c r="BJ208" s="28">
        <f t="shared" si="998"/>
        <v>0</v>
      </c>
      <c r="BK208" s="28">
        <f t="shared" si="998"/>
        <v>0</v>
      </c>
      <c r="BL208" s="61">
        <f t="shared" si="998"/>
        <v>0</v>
      </c>
      <c r="BM208" s="61">
        <f t="shared" si="998"/>
        <v>0</v>
      </c>
      <c r="BN208" s="28">
        <f t="shared" si="998"/>
        <v>0</v>
      </c>
      <c r="BO208" s="28">
        <f t="shared" si="998"/>
        <v>0</v>
      </c>
      <c r="BP208" s="28">
        <f t="shared" si="998"/>
        <v>0</v>
      </c>
      <c r="BQ208" s="28">
        <f t="shared" si="998"/>
        <v>0</v>
      </c>
      <c r="BR208" s="28">
        <f t="shared" si="998"/>
        <v>0</v>
      </c>
      <c r="BS208" s="28">
        <f t="shared" si="998"/>
        <v>0</v>
      </c>
      <c r="BT208" s="28">
        <f t="shared" si="998"/>
        <v>5</v>
      </c>
      <c r="BU208" s="28">
        <f t="shared" si="998"/>
        <v>122629.49999999999</v>
      </c>
      <c r="BV208" s="28">
        <f t="shared" si="998"/>
        <v>0</v>
      </c>
      <c r="BW208" s="28">
        <f t="shared" si="998"/>
        <v>0</v>
      </c>
      <c r="BX208" s="28">
        <f t="shared" si="998"/>
        <v>0</v>
      </c>
      <c r="BY208" s="28">
        <f t="shared" ref="BY208:DM208" si="999">SUM(BY209:BY216)</f>
        <v>0</v>
      </c>
      <c r="BZ208" s="28">
        <f t="shared" si="999"/>
        <v>0</v>
      </c>
      <c r="CA208" s="28">
        <f t="shared" si="999"/>
        <v>0</v>
      </c>
      <c r="CB208" s="28">
        <f t="shared" si="999"/>
        <v>0</v>
      </c>
      <c r="CC208" s="28">
        <f t="shared" si="999"/>
        <v>0</v>
      </c>
      <c r="CD208" s="28">
        <f t="shared" si="999"/>
        <v>0</v>
      </c>
      <c r="CE208" s="29">
        <f t="shared" si="999"/>
        <v>0</v>
      </c>
      <c r="CF208" s="61">
        <f t="shared" si="999"/>
        <v>0</v>
      </c>
      <c r="CG208" s="61">
        <f t="shared" si="999"/>
        <v>0</v>
      </c>
      <c r="CH208" s="28">
        <f t="shared" si="999"/>
        <v>0</v>
      </c>
      <c r="CI208" s="28">
        <f t="shared" si="999"/>
        <v>0</v>
      </c>
      <c r="CJ208" s="28">
        <f t="shared" si="999"/>
        <v>0</v>
      </c>
      <c r="CK208" s="28">
        <f t="shared" si="999"/>
        <v>0</v>
      </c>
      <c r="CL208" s="28">
        <f t="shared" si="999"/>
        <v>0</v>
      </c>
      <c r="CM208" s="28">
        <f t="shared" si="999"/>
        <v>0</v>
      </c>
      <c r="CN208" s="28">
        <f t="shared" si="999"/>
        <v>0</v>
      </c>
      <c r="CO208" s="28">
        <f t="shared" si="999"/>
        <v>0</v>
      </c>
      <c r="CP208" s="28">
        <f t="shared" si="999"/>
        <v>0</v>
      </c>
      <c r="CQ208" s="28">
        <f t="shared" si="999"/>
        <v>0</v>
      </c>
      <c r="CR208" s="28">
        <f t="shared" si="999"/>
        <v>0</v>
      </c>
      <c r="CS208" s="28">
        <f t="shared" si="999"/>
        <v>0</v>
      </c>
      <c r="CT208" s="28">
        <f t="shared" si="999"/>
        <v>0</v>
      </c>
      <c r="CU208" s="28">
        <f t="shared" si="999"/>
        <v>0</v>
      </c>
      <c r="CV208" s="28">
        <f t="shared" si="999"/>
        <v>1190</v>
      </c>
      <c r="CW208" s="28">
        <f t="shared" si="999"/>
        <v>28709345.279999997</v>
      </c>
      <c r="CX208" s="28">
        <f t="shared" si="999"/>
        <v>0</v>
      </c>
      <c r="CY208" s="28">
        <f t="shared" si="999"/>
        <v>0</v>
      </c>
      <c r="CZ208" s="28">
        <f t="shared" si="999"/>
        <v>0</v>
      </c>
      <c r="DA208" s="28">
        <f t="shared" si="999"/>
        <v>0</v>
      </c>
      <c r="DB208" s="28">
        <f t="shared" si="999"/>
        <v>0</v>
      </c>
      <c r="DC208" s="28">
        <f t="shared" si="999"/>
        <v>0</v>
      </c>
      <c r="DD208" s="28">
        <f t="shared" si="999"/>
        <v>1</v>
      </c>
      <c r="DE208" s="28">
        <f t="shared" si="999"/>
        <v>23544.863999999998</v>
      </c>
      <c r="DF208" s="28">
        <f t="shared" si="999"/>
        <v>33</v>
      </c>
      <c r="DG208" s="28">
        <f t="shared" si="999"/>
        <v>731656.64879999997</v>
      </c>
      <c r="DH208" s="28">
        <v>0</v>
      </c>
      <c r="DI208" s="28">
        <f t="shared" si="999"/>
        <v>0</v>
      </c>
      <c r="DJ208" s="28">
        <f t="shared" si="999"/>
        <v>0</v>
      </c>
      <c r="DK208" s="28">
        <f t="shared" si="999"/>
        <v>0</v>
      </c>
      <c r="DL208" s="28">
        <f t="shared" si="999"/>
        <v>10006</v>
      </c>
      <c r="DM208" s="28">
        <f t="shared" si="999"/>
        <v>362596832.85279989</v>
      </c>
    </row>
    <row r="209" spans="1:117" ht="25.5" customHeight="1" x14ac:dyDescent="0.25">
      <c r="A209" s="123"/>
      <c r="B209" s="81">
        <v>173</v>
      </c>
      <c r="C209" s="13" t="s">
        <v>328</v>
      </c>
      <c r="D209" s="14">
        <v>22900</v>
      </c>
      <c r="E209" s="23">
        <v>0.49</v>
      </c>
      <c r="F209" s="23"/>
      <c r="G209" s="16">
        <v>1</v>
      </c>
      <c r="H209" s="14">
        <v>1.4</v>
      </c>
      <c r="I209" s="14">
        <v>1.68</v>
      </c>
      <c r="J209" s="14">
        <v>2.23</v>
      </c>
      <c r="K209" s="17">
        <v>2.57</v>
      </c>
      <c r="L209" s="20"/>
      <c r="M209" s="19">
        <f t="shared" si="884"/>
        <v>0</v>
      </c>
      <c r="N209" s="20"/>
      <c r="O209" s="20">
        <f>(N209*$D209*$E209*$G209*$H209*$O$14)</f>
        <v>0</v>
      </c>
      <c r="P209" s="20"/>
      <c r="Q209" s="19">
        <f>(P209*$D209*$E209*$G209*$H209*$Q$14)</f>
        <v>0</v>
      </c>
      <c r="R209" s="20"/>
      <c r="S209" s="19">
        <f t="shared" ref="S209:S210" si="1000">(R209/12*7*$D209*$E209*$G209*$H209*$S$14)+(R209/12*5*$D209*$E209*$G209*$H209*$S$15)</f>
        <v>0</v>
      </c>
      <c r="T209" s="20">
        <v>0</v>
      </c>
      <c r="U209" s="19">
        <f>(T209*$D209*$E209*$G209*$H209*$U$14)</f>
        <v>0</v>
      </c>
      <c r="V209" s="20">
        <v>0</v>
      </c>
      <c r="W209" s="19">
        <f>(V209*$D209*$E209*$G209*$H209*$W$14)</f>
        <v>0</v>
      </c>
      <c r="X209" s="20"/>
      <c r="Y209" s="19">
        <f>(X209*$D209*$E209*$G209*$H209*$Y$14)</f>
        <v>0</v>
      </c>
      <c r="Z209" s="20">
        <v>235</v>
      </c>
      <c r="AA209" s="19">
        <f>(Z209*$D209*$E209*$G209*$H209*$AA$14)</f>
        <v>5168392.5999999987</v>
      </c>
      <c r="AB209" s="20"/>
      <c r="AC209" s="19">
        <f>(AB209*$D209*$E209*$G209*$H209*$AC$14)</f>
        <v>0</v>
      </c>
      <c r="AD209" s="20">
        <v>0</v>
      </c>
      <c r="AE209" s="19">
        <f>(AD209*$D209*$E209*$G209*$H209*$AE$14)</f>
        <v>0</v>
      </c>
      <c r="AF209" s="151"/>
      <c r="AG209" s="19">
        <f>(AF209*$D209*$E209*$G209*$H209*$AG$14)</f>
        <v>0</v>
      </c>
      <c r="AH209" s="20">
        <v>377</v>
      </c>
      <c r="AI209" s="19">
        <f>(AH209*$D209*$E209*$G209*$H209*$AI$14)</f>
        <v>6514688.1800000006</v>
      </c>
      <c r="AJ209" s="24">
        <v>0</v>
      </c>
      <c r="AK209" s="19">
        <f>(AJ209*$D209*$E209*$G209*$I209*$AK$14)</f>
        <v>0</v>
      </c>
      <c r="AL209" s="20">
        <v>0</v>
      </c>
      <c r="AM209" s="19">
        <f>(AL209*$D209*$E209*$G209*$I209*$AM$14)</f>
        <v>0</v>
      </c>
      <c r="AN209" s="20"/>
      <c r="AO209" s="19">
        <f>(AN209*$D209*$E209*$G209*$H209*$AO$14)</f>
        <v>0</v>
      </c>
      <c r="AP209" s="20"/>
      <c r="AQ209" s="20">
        <f>(AP209*$D209*$E209*$G209*$H209*$AQ$14)</f>
        <v>0</v>
      </c>
      <c r="AR209" s="20">
        <v>0</v>
      </c>
      <c r="AS209" s="20">
        <f>(AR209*$D209*$E209*$G209*$H209*$AS$14)</f>
        <v>0</v>
      </c>
      <c r="AT209" s="20">
        <v>0</v>
      </c>
      <c r="AU209" s="19">
        <f>(AT209*$D209*$E209*$G209*$H209*$AU$14)</f>
        <v>0</v>
      </c>
      <c r="AV209" s="20">
        <v>0</v>
      </c>
      <c r="AW209" s="19">
        <f>(AV209*$D209*$E209*$G209*$H209*$AW$14)</f>
        <v>0</v>
      </c>
      <c r="AX209" s="20">
        <v>0</v>
      </c>
      <c r="AY209" s="19">
        <f>(AX209*$D209*$E209*$G209*$H209*$AY$14)</f>
        <v>0</v>
      </c>
      <c r="AZ209" s="20"/>
      <c r="BA209" s="19">
        <f>(AZ209*$D209*$E209*$G209*$H209*$BA$14)</f>
        <v>0</v>
      </c>
      <c r="BB209" s="20"/>
      <c r="BC209" s="19">
        <f>(BB209*$D209*$E209*$G209*$H209*$BC$14)</f>
        <v>0</v>
      </c>
      <c r="BD209" s="20"/>
      <c r="BE209" s="19">
        <f>(BD209*$D209*$E209*$G209*$I209*$BE$14)</f>
        <v>0</v>
      </c>
      <c r="BF209" s="20">
        <v>0</v>
      </c>
      <c r="BG209" s="19">
        <f>(BF209*$D209*$E209*$G209*$I209*$BG$14)</f>
        <v>0</v>
      </c>
      <c r="BH209" s="20">
        <v>0</v>
      </c>
      <c r="BI209" s="19">
        <f>(BH209*$D209*$E209*$G209*$I209*$BI$14)</f>
        <v>0</v>
      </c>
      <c r="BJ209" s="20">
        <v>0</v>
      </c>
      <c r="BK209" s="19">
        <f>(BJ209*$D209*$E209*$G209*$I209*$BK$14)</f>
        <v>0</v>
      </c>
      <c r="BL209" s="20"/>
      <c r="BM209" s="19">
        <f>(BL209*$D209*$E209*$G209*$I209*$BM$14)</f>
        <v>0</v>
      </c>
      <c r="BN209" s="20"/>
      <c r="BO209" s="19">
        <f>(BN209*$D209*$E209*$G209*$I209*$BO$14)</f>
        <v>0</v>
      </c>
      <c r="BP209" s="20"/>
      <c r="BQ209" s="19">
        <f>(BP209*$D209*$E209*$G209*$I209*$BQ$14)</f>
        <v>0</v>
      </c>
      <c r="BR209" s="20"/>
      <c r="BS209" s="19">
        <f>(BR209*$D209*$E209*$G209*$I209*$BS$14)</f>
        <v>0</v>
      </c>
      <c r="BT209" s="20"/>
      <c r="BU209" s="19">
        <f>(BT209*$D209*$E209*$G209*$I209*$BU$14)</f>
        <v>0</v>
      </c>
      <c r="BV209" s="20"/>
      <c r="BW209" s="19">
        <f>(BV209*$D209*$E209*$G209*$I209*$BW$14)</f>
        <v>0</v>
      </c>
      <c r="BX209" s="20"/>
      <c r="BY209" s="22">
        <f>(BX209*$D209*$E209*$G209*$I209*$BY$14)</f>
        <v>0</v>
      </c>
      <c r="BZ209" s="20">
        <v>0</v>
      </c>
      <c r="CA209" s="19">
        <f>(BZ209*$D209*$E209*$G209*$H209*$CA$14)</f>
        <v>0</v>
      </c>
      <c r="CB209" s="20">
        <v>0</v>
      </c>
      <c r="CC209" s="19">
        <f>(CB209*$D209*$E209*$G209*$H209*$CC$14)</f>
        <v>0</v>
      </c>
      <c r="CD209" s="20">
        <v>0</v>
      </c>
      <c r="CE209" s="21">
        <f>(CD209*$D209*$E209*$G209*$H209*$CE$14)</f>
        <v>0</v>
      </c>
      <c r="CF209" s="20"/>
      <c r="CG209" s="20">
        <f>(CF209*$D209*$E209*$G209*$H209*$CG$14)</f>
        <v>0</v>
      </c>
      <c r="CH209" s="20"/>
      <c r="CI209" s="19">
        <f>(CH209*$D209*$E209*$G209*$I209*$CI$14)</f>
        <v>0</v>
      </c>
      <c r="CJ209" s="20">
        <v>0</v>
      </c>
      <c r="CK209" s="19">
        <f>(CJ209*$D209*$E209*$G209*$H209*$CK$14)</f>
        <v>0</v>
      </c>
      <c r="CL209" s="20"/>
      <c r="CM209" s="19">
        <f>(CL209*$D209*$E209*$G209*$H209*$CM$14)</f>
        <v>0</v>
      </c>
      <c r="CN209" s="20"/>
      <c r="CO209" s="19">
        <f>(CN209*$D209*$E209*$G209*$H209*$CO$14)</f>
        <v>0</v>
      </c>
      <c r="CP209" s="20"/>
      <c r="CQ209" s="19">
        <f>(CP209*$D209*$E209*$G209*$H209*$CQ$14)</f>
        <v>0</v>
      </c>
      <c r="CR209" s="20"/>
      <c r="CS209" s="19">
        <f>(CR209*$D209*$E209*$G209*$H209*$CS$14)</f>
        <v>0</v>
      </c>
      <c r="CT209" s="20">
        <v>0</v>
      </c>
      <c r="CU209" s="19">
        <f>(CT209*$D209*$E209*$G209*$I209*$CU$14)</f>
        <v>0</v>
      </c>
      <c r="CV209" s="24">
        <v>60</v>
      </c>
      <c r="CW209" s="19">
        <f>(CV209*$D209*$E209*$G209*$I209*$CW$14)</f>
        <v>1017969.1200000001</v>
      </c>
      <c r="CX209" s="20"/>
      <c r="CY209" s="19">
        <f>(CX209*$D209*$E209*$G209*$H209*$CY$14)</f>
        <v>0</v>
      </c>
      <c r="CZ209" s="20">
        <v>0</v>
      </c>
      <c r="DA209" s="19">
        <f>(CZ209*$D209*$E209*$G209*$I209*$DA$14)</f>
        <v>0</v>
      </c>
      <c r="DB209" s="20">
        <v>0</v>
      </c>
      <c r="DC209" s="19">
        <f>(DB209*$D209*$E209*$G209*$I209*$DC$14)</f>
        <v>0</v>
      </c>
      <c r="DD209" s="20"/>
      <c r="DE209" s="19">
        <f>(DD209*$D209*$E209*$G209*$I209*$DE$14)</f>
        <v>0</v>
      </c>
      <c r="DF209" s="20"/>
      <c r="DG209" s="19">
        <f>(DF209*$D209*$E209*$G209*$I209*$DG$14)</f>
        <v>0</v>
      </c>
      <c r="DH209" s="20"/>
      <c r="DI209" s="19">
        <f>(DH209*$D209*$E209*$G209*$J209*$DI$14)</f>
        <v>0</v>
      </c>
      <c r="DJ209" s="20"/>
      <c r="DK209" s="19">
        <f>(DJ209*$D209*$E209*$G209*$K209*$DK$14)</f>
        <v>0</v>
      </c>
      <c r="DL209" s="19">
        <f t="shared" ref="DL209:DM216" si="1001">SUM(L209,N209,P209,R209,T209,V209,X209,Z209,AB209,AD209,AF209,AH209,AJ209,AN209,AP209,CD209,AR209,AT209,AV209,AX209,AZ209,CH209,BB209,BD209,BF209,BJ209,AL209,BL209,BN209,BP209,BR209,BT209,BV209,BX209,BZ209,CB209,CF209,CJ209,CL209,CN209,CP209,CR209,CT209,CV209,BH209,CX209,CZ209,DB209,DD209,DF209,DH209,DJ209)</f>
        <v>672</v>
      </c>
      <c r="DM209" s="19">
        <f t="shared" si="1001"/>
        <v>12701049.899999999</v>
      </c>
    </row>
    <row r="210" spans="1:117" ht="30.75" customHeight="1" x14ac:dyDescent="0.25">
      <c r="A210" s="123"/>
      <c r="B210" s="81">
        <v>174</v>
      </c>
      <c r="C210" s="13" t="s">
        <v>329</v>
      </c>
      <c r="D210" s="14">
        <v>22900</v>
      </c>
      <c r="E210" s="23">
        <v>0.79</v>
      </c>
      <c r="F210" s="23"/>
      <c r="G210" s="16">
        <v>1</v>
      </c>
      <c r="H210" s="14">
        <v>1.4</v>
      </c>
      <c r="I210" s="14">
        <v>1.68</v>
      </c>
      <c r="J210" s="14">
        <v>2.23</v>
      </c>
      <c r="K210" s="17">
        <v>2.57</v>
      </c>
      <c r="L210" s="20"/>
      <c r="M210" s="19">
        <f t="shared" si="884"/>
        <v>0</v>
      </c>
      <c r="N210" s="20"/>
      <c r="O210" s="20">
        <f>(N210*$D210*$E210*$G210*$H210*$O$14)</f>
        <v>0</v>
      </c>
      <c r="P210" s="20"/>
      <c r="Q210" s="19">
        <f>(P210*$D210*$E210*$G210*$H210*$Q$14)</f>
        <v>0</v>
      </c>
      <c r="R210" s="20"/>
      <c r="S210" s="19">
        <f t="shared" si="1000"/>
        <v>0</v>
      </c>
      <c r="T210" s="20">
        <v>0</v>
      </c>
      <c r="U210" s="19">
        <f>(T210*$D210*$E210*$G210*$H210*$U$14)</f>
        <v>0</v>
      </c>
      <c r="V210" s="20">
        <v>0</v>
      </c>
      <c r="W210" s="19">
        <f>(V210*$D210*$E210*$G210*$H210*$W$14)</f>
        <v>0</v>
      </c>
      <c r="X210" s="20"/>
      <c r="Y210" s="19">
        <f>(X210*$D210*$E210*$G210*$H210*$Y$14)</f>
        <v>0</v>
      </c>
      <c r="Z210" s="20">
        <v>361</v>
      </c>
      <c r="AA210" s="19">
        <f>(Z210*$D210*$E210*$G210*$H210*$AA$14)</f>
        <v>12800467.959999997</v>
      </c>
      <c r="AB210" s="20"/>
      <c r="AC210" s="19">
        <f>(AB210*$D210*$E210*$G210*$H210*$AC$14)</f>
        <v>0</v>
      </c>
      <c r="AD210" s="20">
        <v>0</v>
      </c>
      <c r="AE210" s="19">
        <f>(AD210*$D210*$E210*$G210*$H210*$AE$14)</f>
        <v>0</v>
      </c>
      <c r="AF210" s="151"/>
      <c r="AG210" s="19">
        <f>(AF210*$D210*$E210*$G210*$H210*$AG$14)</f>
        <v>0</v>
      </c>
      <c r="AH210" s="20">
        <v>150</v>
      </c>
      <c r="AI210" s="19">
        <f>(AH210*$D210*$E210*$G210*$H210*$AI$14)</f>
        <v>4179021</v>
      </c>
      <c r="AJ210" s="24">
        <v>0</v>
      </c>
      <c r="AK210" s="19">
        <f>(AJ210*$D210*$E210*$G210*$I210*$AK$14)</f>
        <v>0</v>
      </c>
      <c r="AL210" s="20">
        <v>0</v>
      </c>
      <c r="AM210" s="19">
        <f>(AL210*$D210*$E210*$G210*$I210*$AM$14)</f>
        <v>0</v>
      </c>
      <c r="AN210" s="20"/>
      <c r="AO210" s="19">
        <f>(AN210*$D210*$E210*$G210*$H210*$AO$14)</f>
        <v>0</v>
      </c>
      <c r="AP210" s="20">
        <v>0</v>
      </c>
      <c r="AQ210" s="20">
        <f>(AP210*$D210*$E210*$G210*$H210*$AQ$14)</f>
        <v>0</v>
      </c>
      <c r="AR210" s="20">
        <v>0</v>
      </c>
      <c r="AS210" s="20">
        <f>(AR210*$D210*$E210*$G210*$H210*$AS$14)</f>
        <v>0</v>
      </c>
      <c r="AT210" s="20">
        <v>0</v>
      </c>
      <c r="AU210" s="19">
        <f>(AT210*$D210*$E210*$G210*$H210*$AU$14)</f>
        <v>0</v>
      </c>
      <c r="AV210" s="20">
        <v>0</v>
      </c>
      <c r="AW210" s="19">
        <f>(AV210*$D210*$E210*$G210*$H210*$AW$14)</f>
        <v>0</v>
      </c>
      <c r="AX210" s="20">
        <v>0</v>
      </c>
      <c r="AY210" s="19">
        <f>(AX210*$D210*$E210*$G210*$H210*$AY$14)</f>
        <v>0</v>
      </c>
      <c r="AZ210" s="20"/>
      <c r="BA210" s="19">
        <f>(AZ210*$D210*$E210*$G210*$H210*$BA$14)</f>
        <v>0</v>
      </c>
      <c r="BB210" s="20"/>
      <c r="BC210" s="19">
        <f>(BB210*$D210*$E210*$G210*$H210*$BC$14)</f>
        <v>0</v>
      </c>
      <c r="BD210" s="20"/>
      <c r="BE210" s="19">
        <f>(BD210*$D210*$E210*$G210*$I210*$BE$14)</f>
        <v>0</v>
      </c>
      <c r="BF210" s="20">
        <v>0</v>
      </c>
      <c r="BG210" s="19">
        <f>(BF210*$D210*$E210*$G210*$I210*$BG$14)</f>
        <v>0</v>
      </c>
      <c r="BH210" s="20">
        <v>0</v>
      </c>
      <c r="BI210" s="19">
        <f>(BH210*$D210*$E210*$G210*$I210*$BI$14)</f>
        <v>0</v>
      </c>
      <c r="BJ210" s="20">
        <v>0</v>
      </c>
      <c r="BK210" s="19">
        <f>(BJ210*$D210*$E210*$G210*$I210*$BK$14)</f>
        <v>0</v>
      </c>
      <c r="BL210" s="20"/>
      <c r="BM210" s="19">
        <f>(BL210*$D210*$E210*$G210*$I210*$BM$14)</f>
        <v>0</v>
      </c>
      <c r="BN210" s="20"/>
      <c r="BO210" s="19">
        <f>(BN210*$D210*$E210*$G210*$I210*$BO$14)</f>
        <v>0</v>
      </c>
      <c r="BP210" s="20"/>
      <c r="BQ210" s="19">
        <f>(BP210*$D210*$E210*$G210*$I210*$BQ$14)</f>
        <v>0</v>
      </c>
      <c r="BR210" s="20"/>
      <c r="BS210" s="19">
        <f>(BR210*$D210*$E210*$G210*$I210*$BS$14)</f>
        <v>0</v>
      </c>
      <c r="BT210" s="20"/>
      <c r="BU210" s="19">
        <f>(BT210*$D210*$E210*$G210*$I210*$BU$14)</f>
        <v>0</v>
      </c>
      <c r="BV210" s="20"/>
      <c r="BW210" s="19">
        <f>(BV210*$D210*$E210*$G210*$I210*$BW$14)</f>
        <v>0</v>
      </c>
      <c r="BX210" s="20"/>
      <c r="BY210" s="22">
        <f>(BX210*$D210*$E210*$G210*$I210*$BY$14)</f>
        <v>0</v>
      </c>
      <c r="BZ210" s="20">
        <v>0</v>
      </c>
      <c r="CA210" s="19">
        <f>(BZ210*$D210*$E210*$G210*$H210*$CA$14)</f>
        <v>0</v>
      </c>
      <c r="CB210" s="20">
        <v>0</v>
      </c>
      <c r="CC210" s="19">
        <f>(CB210*$D210*$E210*$G210*$H210*$CC$14)</f>
        <v>0</v>
      </c>
      <c r="CD210" s="20">
        <v>0</v>
      </c>
      <c r="CE210" s="21">
        <f>(CD210*$D210*$E210*$G210*$H210*$CE$14)</f>
        <v>0</v>
      </c>
      <c r="CF210" s="20"/>
      <c r="CG210" s="20">
        <f>(CF210*$D210*$E210*$G210*$H210*$CG$14)</f>
        <v>0</v>
      </c>
      <c r="CH210" s="20"/>
      <c r="CI210" s="19">
        <f>(CH210*$D210*$E210*$G210*$I210*$CI$14)</f>
        <v>0</v>
      </c>
      <c r="CJ210" s="20">
        <v>0</v>
      </c>
      <c r="CK210" s="19">
        <f>(CJ210*$D210*$E210*$G210*$H210*$CK$14)</f>
        <v>0</v>
      </c>
      <c r="CL210" s="20"/>
      <c r="CM210" s="19">
        <f>(CL210*$D210*$E210*$G210*$H210*$CM$14)</f>
        <v>0</v>
      </c>
      <c r="CN210" s="20"/>
      <c r="CO210" s="19">
        <f>(CN210*$D210*$E210*$G210*$H210*$CO$14)</f>
        <v>0</v>
      </c>
      <c r="CP210" s="20"/>
      <c r="CQ210" s="19">
        <f>(CP210*$D210*$E210*$G210*$H210*$CQ$14)</f>
        <v>0</v>
      </c>
      <c r="CR210" s="20"/>
      <c r="CS210" s="19">
        <f>(CR210*$D210*$E210*$G210*$H210*$CS$14)</f>
        <v>0</v>
      </c>
      <c r="CT210" s="20">
        <v>0</v>
      </c>
      <c r="CU210" s="19">
        <f>(CT210*$D210*$E210*$G210*$I210*$CU$14)</f>
        <v>0</v>
      </c>
      <c r="CV210" s="24">
        <v>110</v>
      </c>
      <c r="CW210" s="19">
        <f>(CV210*$D210*$E210*$G210*$I210*$CW$14)</f>
        <v>3008895.12</v>
      </c>
      <c r="CX210" s="20"/>
      <c r="CY210" s="19">
        <f>(CX210*$D210*$E210*$G210*$H210*$CY$14)</f>
        <v>0</v>
      </c>
      <c r="CZ210" s="20">
        <v>0</v>
      </c>
      <c r="DA210" s="19">
        <f>(CZ210*$D210*$E210*$G210*$I210*$DA$14)</f>
        <v>0</v>
      </c>
      <c r="DB210" s="20">
        <v>0</v>
      </c>
      <c r="DC210" s="19">
        <f>(DB210*$D210*$E210*$G210*$I210*$DC$14)</f>
        <v>0</v>
      </c>
      <c r="DD210" s="20"/>
      <c r="DE210" s="19">
        <f>(DD210*$D210*$E210*$G210*$I210*$DE$14)</f>
        <v>0</v>
      </c>
      <c r="DF210" s="20"/>
      <c r="DG210" s="19">
        <f>(DF210*$D210*$E210*$G210*$I210*$DG$14)</f>
        <v>0</v>
      </c>
      <c r="DH210" s="20"/>
      <c r="DI210" s="19">
        <f>(DH210*$D210*$E210*$G210*$J210*$DI$14)</f>
        <v>0</v>
      </c>
      <c r="DJ210" s="20"/>
      <c r="DK210" s="19">
        <f>(DJ210*$D210*$E210*$G210*$K210*$DK$14)</f>
        <v>0</v>
      </c>
      <c r="DL210" s="19">
        <f t="shared" si="1001"/>
        <v>621</v>
      </c>
      <c r="DM210" s="19">
        <f t="shared" si="1001"/>
        <v>19988384.079999998</v>
      </c>
    </row>
    <row r="211" spans="1:117" ht="30.75" customHeight="1" x14ac:dyDescent="0.25">
      <c r="A211" s="123"/>
      <c r="B211" s="81">
        <v>175</v>
      </c>
      <c r="C211" s="13" t="s">
        <v>330</v>
      </c>
      <c r="D211" s="14">
        <v>22900</v>
      </c>
      <c r="E211" s="23">
        <v>1.07</v>
      </c>
      <c r="F211" s="23"/>
      <c r="G211" s="16">
        <v>1</v>
      </c>
      <c r="H211" s="14">
        <v>1.4</v>
      </c>
      <c r="I211" s="14">
        <v>1.68</v>
      </c>
      <c r="J211" s="14">
        <v>2.23</v>
      </c>
      <c r="K211" s="17">
        <v>2.57</v>
      </c>
      <c r="L211" s="20"/>
      <c r="M211" s="19">
        <f t="shared" ref="M211:M214" si="1002">(L211*$D211*$E211*$G211*$H211)</f>
        <v>0</v>
      </c>
      <c r="N211" s="20"/>
      <c r="O211" s="20">
        <f t="shared" ref="O211:O214" si="1003">(N211*$D211*$E211*$G211*$H211)</f>
        <v>0</v>
      </c>
      <c r="P211" s="20"/>
      <c r="Q211" s="19">
        <f t="shared" ref="Q211:Q214" si="1004">(P211*$D211*$E211*$G211*$H211)</f>
        <v>0</v>
      </c>
      <c r="R211" s="20"/>
      <c r="S211" s="19">
        <f t="shared" ref="S211:S214" si="1005">(R211*$D211*$E211*$G211*$H211)</f>
        <v>0</v>
      </c>
      <c r="T211" s="20">
        <v>0</v>
      </c>
      <c r="U211" s="19">
        <f t="shared" ref="U211:U214" si="1006">(T211*$D211*$E211*$G211*$H211)</f>
        <v>0</v>
      </c>
      <c r="V211" s="20">
        <v>0</v>
      </c>
      <c r="W211" s="19">
        <f t="shared" ref="W211:W214" si="1007">(V211*$D211*$E211*$G211*$H211)</f>
        <v>0</v>
      </c>
      <c r="X211" s="20"/>
      <c r="Y211" s="19">
        <f t="shared" ref="Y211:Y214" si="1008">(X211*$D211*$E211*$G211*$H211)</f>
        <v>0</v>
      </c>
      <c r="Z211" s="20">
        <v>264</v>
      </c>
      <c r="AA211" s="19">
        <f t="shared" ref="AA211:AA213" si="1009">(Z211*$D211*$E211*$G211*$H211)</f>
        <v>9056308.7999999989</v>
      </c>
      <c r="AB211" s="20"/>
      <c r="AC211" s="19">
        <f t="shared" ref="AC211:AC214" si="1010">(AB211*$D211*$E211*$G211*$H211)</f>
        <v>0</v>
      </c>
      <c r="AD211" s="20">
        <v>0</v>
      </c>
      <c r="AE211" s="19">
        <f t="shared" ref="AE211:AE214" si="1011">(AD211*$D211*$E211*$G211*$H211)</f>
        <v>0</v>
      </c>
      <c r="AF211" s="77"/>
      <c r="AG211" s="19">
        <f t="shared" ref="AG211:AG214" si="1012">(AF211*$D211*$E211*$G211*$H211)</f>
        <v>0</v>
      </c>
      <c r="AH211" s="20">
        <v>60</v>
      </c>
      <c r="AI211" s="19">
        <f t="shared" ref="AI211:AI214" si="1013">(AH211*$D211*$E211*$G211*$H211)</f>
        <v>2058251.9999999998</v>
      </c>
      <c r="AJ211" s="24">
        <v>0</v>
      </c>
      <c r="AK211" s="19">
        <f t="shared" ref="AK211:AK214" si="1014">(AJ211*$D211*$E211*$G211*$I211)</f>
        <v>0</v>
      </c>
      <c r="AL211" s="20">
        <v>0</v>
      </c>
      <c r="AM211" s="19">
        <f t="shared" ref="AM211:AM214" si="1015">(AL211*$D211*$E211*$G211*$I211)</f>
        <v>0</v>
      </c>
      <c r="AN211" s="20"/>
      <c r="AO211" s="19">
        <f t="shared" ref="AO211:AO214" si="1016">(AN211*$D211*$E211*$G211*$H211)</f>
        <v>0</v>
      </c>
      <c r="AP211" s="20">
        <v>0</v>
      </c>
      <c r="AQ211" s="20">
        <f t="shared" ref="AQ211:AQ214" si="1017">(AP211*$D211*$E211*$G211*$H211)</f>
        <v>0</v>
      </c>
      <c r="AR211" s="20">
        <v>0</v>
      </c>
      <c r="AS211" s="20">
        <f t="shared" ref="AS211:AS214" si="1018">(AR211*$D211*$E211*$G211*$H211)</f>
        <v>0</v>
      </c>
      <c r="AT211" s="20">
        <v>0</v>
      </c>
      <c r="AU211" s="19">
        <f t="shared" ref="AU211:AU214" si="1019">(AT211*$D211*$E211*$G211*$H211)</f>
        <v>0</v>
      </c>
      <c r="AV211" s="20">
        <v>0</v>
      </c>
      <c r="AW211" s="19">
        <f t="shared" ref="AW211:AW214" si="1020">(AV211*$D211*$E211*$G211*$H211)</f>
        <v>0</v>
      </c>
      <c r="AX211" s="20">
        <v>0</v>
      </c>
      <c r="AY211" s="19">
        <f t="shared" ref="AY211:AY214" si="1021">(AX211*$D211*$E211*$G211*$H211)</f>
        <v>0</v>
      </c>
      <c r="AZ211" s="20"/>
      <c r="BA211" s="19">
        <f t="shared" ref="BA211:BA214" si="1022">(AZ211*$D211*$E211*$G211*$H211)</f>
        <v>0</v>
      </c>
      <c r="BB211" s="20"/>
      <c r="BC211" s="19">
        <f t="shared" ref="BC211:BC214" si="1023">(BB211*$D211*$E211*$G211*$H211)</f>
        <v>0</v>
      </c>
      <c r="BD211" s="20"/>
      <c r="BE211" s="19">
        <f t="shared" ref="BE211:BE214" si="1024">(BD211*$D211*$E211*$G211*$I211)</f>
        <v>0</v>
      </c>
      <c r="BF211" s="20">
        <v>0</v>
      </c>
      <c r="BG211" s="19">
        <f t="shared" ref="BG211:BG214" si="1025">(BF211*$D211*$E211*$G211*$I211)</f>
        <v>0</v>
      </c>
      <c r="BH211" s="20">
        <v>0</v>
      </c>
      <c r="BI211" s="19">
        <f t="shared" ref="BI211:BI214" si="1026">(BH211*$D211*$E211*$G211*$I211)</f>
        <v>0</v>
      </c>
      <c r="BJ211" s="20">
        <v>0</v>
      </c>
      <c r="BK211" s="19">
        <f t="shared" ref="BK211:BK214" si="1027">(BJ211*$D211*$E211*$G211*$I211)</f>
        <v>0</v>
      </c>
      <c r="BL211" s="20"/>
      <c r="BM211" s="19">
        <f t="shared" ref="BM211:BM214" si="1028">(BL211*$D211*$E211*$G211*$I211)</f>
        <v>0</v>
      </c>
      <c r="BN211" s="20"/>
      <c r="BO211" s="19">
        <f t="shared" ref="BO211:BO214" si="1029">(BN211*$D211*$E211*$G211*$I211)</f>
        <v>0</v>
      </c>
      <c r="BP211" s="20"/>
      <c r="BQ211" s="19">
        <f t="shared" ref="BQ211:BQ214" si="1030">(BP211*$D211*$E211*$G211*$I211)</f>
        <v>0</v>
      </c>
      <c r="BR211" s="20"/>
      <c r="BS211" s="19">
        <f t="shared" ref="BS211:BS214" si="1031">(BR211*$D211*$E211*$G211*$I211)</f>
        <v>0</v>
      </c>
      <c r="BT211" s="20"/>
      <c r="BU211" s="19">
        <f t="shared" ref="BU211:BU214" si="1032">(BT211*$D211*$E211*$G211*$I211)</f>
        <v>0</v>
      </c>
      <c r="BV211" s="20"/>
      <c r="BW211" s="19">
        <f t="shared" ref="BW211:BW214" si="1033">(BV211*$D211*$E211*$G211*$I211)</f>
        <v>0</v>
      </c>
      <c r="BX211" s="20"/>
      <c r="BY211" s="22">
        <f t="shared" ref="BY211:BY214" si="1034">(BX211*$D211*$E211*$G211*$I211)</f>
        <v>0</v>
      </c>
      <c r="BZ211" s="20">
        <v>0</v>
      </c>
      <c r="CA211" s="19">
        <f t="shared" ref="CA211:CA214" si="1035">(BZ211*$D211*$E211*$G211*$H211)</f>
        <v>0</v>
      </c>
      <c r="CB211" s="20">
        <v>0</v>
      </c>
      <c r="CC211" s="19">
        <f t="shared" ref="CC211:CC214" si="1036">(CB211*$D211*$E211*$G211*$H211)</f>
        <v>0</v>
      </c>
      <c r="CD211" s="20">
        <v>0</v>
      </c>
      <c r="CE211" s="21">
        <f t="shared" ref="CE211:CE214" si="1037">(CD211*$D211*$E211*$G211*$H211)</f>
        <v>0</v>
      </c>
      <c r="CF211" s="20"/>
      <c r="CG211" s="20">
        <f t="shared" ref="CG211:CG214" si="1038">(CF211*$D211*$E211*$G211*$H211)</f>
        <v>0</v>
      </c>
      <c r="CH211" s="20"/>
      <c r="CI211" s="19">
        <f t="shared" ref="CI211:CI214" si="1039">(CH211*$D211*$E211*$G211*$I211)</f>
        <v>0</v>
      </c>
      <c r="CJ211" s="20">
        <v>0</v>
      </c>
      <c r="CK211" s="19">
        <f t="shared" ref="CK211:CK214" si="1040">(CJ211*$D211*$E211*$G211*$H211)</f>
        <v>0</v>
      </c>
      <c r="CL211" s="20"/>
      <c r="CM211" s="19">
        <f t="shared" ref="CM211:CM214" si="1041">(CL211*$D211*$E211*$G211*$H211)</f>
        <v>0</v>
      </c>
      <c r="CN211" s="20"/>
      <c r="CO211" s="19">
        <f t="shared" ref="CO211:CO214" si="1042">(CN211*$D211*$E211*$G211*$H211)</f>
        <v>0</v>
      </c>
      <c r="CP211" s="20"/>
      <c r="CQ211" s="19">
        <f t="shared" ref="CQ211:CQ214" si="1043">(CP211*$D211*$E211*$G211*$H211)</f>
        <v>0</v>
      </c>
      <c r="CR211" s="20"/>
      <c r="CS211" s="19">
        <f t="shared" ref="CS211:CS214" si="1044">(CR211*$D211*$E211*$G211*$H211)</f>
        <v>0</v>
      </c>
      <c r="CT211" s="20">
        <v>0</v>
      </c>
      <c r="CU211" s="19">
        <f t="shared" ref="CU211:CU214" si="1045">(CT211*$D211*$E211*$G211*$I211)</f>
        <v>0</v>
      </c>
      <c r="CV211" s="24">
        <v>20</v>
      </c>
      <c r="CW211" s="19">
        <f t="shared" ref="CW211:CW214" si="1046">(CV211*$D211*$E211*$G211*$I211)</f>
        <v>823300.79999999993</v>
      </c>
      <c r="CX211" s="20"/>
      <c r="CY211" s="19">
        <f t="shared" ref="CY211:CY214" si="1047">(CX211*$D211*$E211*$G211*$H211)</f>
        <v>0</v>
      </c>
      <c r="CZ211" s="20">
        <v>0</v>
      </c>
      <c r="DA211" s="19">
        <f t="shared" ref="DA211:DA214" si="1048">(CZ211*$D211*$E211*$G211*$I211)</f>
        <v>0</v>
      </c>
      <c r="DB211" s="20">
        <v>0</v>
      </c>
      <c r="DC211" s="19">
        <f t="shared" ref="DC211:DC214" si="1049">(DB211*$D211*$E211*$G211*$I211)</f>
        <v>0</v>
      </c>
      <c r="DD211" s="20"/>
      <c r="DE211" s="19">
        <f t="shared" ref="DE211:DE214" si="1050">(DD211*$D211*$E211*$G211*$I211)</f>
        <v>0</v>
      </c>
      <c r="DF211" s="20"/>
      <c r="DG211" s="19">
        <f t="shared" ref="DG211:DG214" si="1051">(DF211*$D211*$E211*$G211*$I211)</f>
        <v>0</v>
      </c>
      <c r="DH211" s="20"/>
      <c r="DI211" s="19">
        <f t="shared" ref="DI211:DI214" si="1052">(DH211*$D211*$E211*$G211*$J211)</f>
        <v>0</v>
      </c>
      <c r="DJ211" s="20"/>
      <c r="DK211" s="19">
        <f t="shared" ref="DK211:DK214" si="1053">(DJ211*$D211*$E211*$G211*$K211)</f>
        <v>0</v>
      </c>
      <c r="DL211" s="19">
        <f t="shared" si="1001"/>
        <v>344</v>
      </c>
      <c r="DM211" s="19">
        <f t="shared" si="1001"/>
        <v>11937861.6</v>
      </c>
    </row>
    <row r="212" spans="1:117" ht="27" customHeight="1" x14ac:dyDescent="0.25">
      <c r="A212" s="123"/>
      <c r="B212" s="81">
        <v>176</v>
      </c>
      <c r="C212" s="13" t="s">
        <v>331</v>
      </c>
      <c r="D212" s="14">
        <v>22900</v>
      </c>
      <c r="E212" s="23">
        <v>1.19</v>
      </c>
      <c r="F212" s="23"/>
      <c r="G212" s="16">
        <v>1</v>
      </c>
      <c r="H212" s="14">
        <v>1.4</v>
      </c>
      <c r="I212" s="14">
        <v>1.68</v>
      </c>
      <c r="J212" s="14">
        <v>2.23</v>
      </c>
      <c r="K212" s="17">
        <v>2.57</v>
      </c>
      <c r="L212" s="20"/>
      <c r="M212" s="19">
        <f t="shared" si="1002"/>
        <v>0</v>
      </c>
      <c r="N212" s="20"/>
      <c r="O212" s="20">
        <f t="shared" si="1003"/>
        <v>0</v>
      </c>
      <c r="P212" s="20"/>
      <c r="Q212" s="19">
        <f t="shared" si="1004"/>
        <v>0</v>
      </c>
      <c r="R212" s="20"/>
      <c r="S212" s="19">
        <f t="shared" si="1005"/>
        <v>0</v>
      </c>
      <c r="T212" s="20">
        <v>0</v>
      </c>
      <c r="U212" s="19">
        <f t="shared" si="1006"/>
        <v>0</v>
      </c>
      <c r="V212" s="20">
        <v>0</v>
      </c>
      <c r="W212" s="19">
        <f t="shared" si="1007"/>
        <v>0</v>
      </c>
      <c r="X212" s="20"/>
      <c r="Y212" s="19">
        <f t="shared" si="1008"/>
        <v>0</v>
      </c>
      <c r="Z212" s="20">
        <v>503</v>
      </c>
      <c r="AA212" s="19">
        <f t="shared" si="1009"/>
        <v>19190154.199999999</v>
      </c>
      <c r="AB212" s="20"/>
      <c r="AC212" s="19">
        <f t="shared" si="1010"/>
        <v>0</v>
      </c>
      <c r="AD212" s="20">
        <v>0</v>
      </c>
      <c r="AE212" s="19">
        <f t="shared" si="1011"/>
        <v>0</v>
      </c>
      <c r="AF212" s="77"/>
      <c r="AG212" s="19">
        <f t="shared" si="1012"/>
        <v>0</v>
      </c>
      <c r="AH212" s="20">
        <v>145</v>
      </c>
      <c r="AI212" s="19">
        <f t="shared" si="1013"/>
        <v>5531953</v>
      </c>
      <c r="AJ212" s="24">
        <v>0</v>
      </c>
      <c r="AK212" s="19">
        <f t="shared" si="1014"/>
        <v>0</v>
      </c>
      <c r="AL212" s="20">
        <v>0</v>
      </c>
      <c r="AM212" s="19">
        <f t="shared" si="1015"/>
        <v>0</v>
      </c>
      <c r="AN212" s="20"/>
      <c r="AO212" s="19">
        <f t="shared" si="1016"/>
        <v>0</v>
      </c>
      <c r="AP212" s="20"/>
      <c r="AQ212" s="20">
        <f t="shared" si="1017"/>
        <v>0</v>
      </c>
      <c r="AR212" s="20">
        <v>0</v>
      </c>
      <c r="AS212" s="20">
        <f t="shared" si="1018"/>
        <v>0</v>
      </c>
      <c r="AT212" s="20">
        <v>0</v>
      </c>
      <c r="AU212" s="19">
        <f t="shared" si="1019"/>
        <v>0</v>
      </c>
      <c r="AV212" s="20">
        <v>0</v>
      </c>
      <c r="AW212" s="19">
        <f t="shared" si="1020"/>
        <v>0</v>
      </c>
      <c r="AX212" s="20">
        <v>0</v>
      </c>
      <c r="AY212" s="19">
        <f t="shared" si="1021"/>
        <v>0</v>
      </c>
      <c r="AZ212" s="20"/>
      <c r="BA212" s="19">
        <f t="shared" si="1022"/>
        <v>0</v>
      </c>
      <c r="BB212" s="20"/>
      <c r="BC212" s="19">
        <f t="shared" si="1023"/>
        <v>0</v>
      </c>
      <c r="BD212" s="20"/>
      <c r="BE212" s="19">
        <f t="shared" si="1024"/>
        <v>0</v>
      </c>
      <c r="BF212" s="20">
        <v>0</v>
      </c>
      <c r="BG212" s="19">
        <f t="shared" si="1025"/>
        <v>0</v>
      </c>
      <c r="BH212" s="20">
        <v>0</v>
      </c>
      <c r="BI212" s="19">
        <f t="shared" si="1026"/>
        <v>0</v>
      </c>
      <c r="BJ212" s="20">
        <v>0</v>
      </c>
      <c r="BK212" s="19">
        <f t="shared" si="1027"/>
        <v>0</v>
      </c>
      <c r="BL212" s="20"/>
      <c r="BM212" s="19">
        <f t="shared" si="1028"/>
        <v>0</v>
      </c>
      <c r="BN212" s="20"/>
      <c r="BO212" s="19">
        <f t="shared" si="1029"/>
        <v>0</v>
      </c>
      <c r="BP212" s="20"/>
      <c r="BQ212" s="19">
        <f t="shared" si="1030"/>
        <v>0</v>
      </c>
      <c r="BR212" s="20"/>
      <c r="BS212" s="19">
        <f t="shared" si="1031"/>
        <v>0</v>
      </c>
      <c r="BT212" s="20"/>
      <c r="BU212" s="19">
        <f t="shared" si="1032"/>
        <v>0</v>
      </c>
      <c r="BV212" s="20"/>
      <c r="BW212" s="19">
        <f t="shared" si="1033"/>
        <v>0</v>
      </c>
      <c r="BX212" s="20"/>
      <c r="BY212" s="22">
        <f t="shared" si="1034"/>
        <v>0</v>
      </c>
      <c r="BZ212" s="20">
        <v>0</v>
      </c>
      <c r="CA212" s="19">
        <f t="shared" si="1035"/>
        <v>0</v>
      </c>
      <c r="CB212" s="20">
        <v>0</v>
      </c>
      <c r="CC212" s="19">
        <f t="shared" si="1036"/>
        <v>0</v>
      </c>
      <c r="CD212" s="20">
        <v>0</v>
      </c>
      <c r="CE212" s="21">
        <f t="shared" si="1037"/>
        <v>0</v>
      </c>
      <c r="CF212" s="20"/>
      <c r="CG212" s="20">
        <f t="shared" si="1038"/>
        <v>0</v>
      </c>
      <c r="CH212" s="20"/>
      <c r="CI212" s="19">
        <f t="shared" si="1039"/>
        <v>0</v>
      </c>
      <c r="CJ212" s="20">
        <v>0</v>
      </c>
      <c r="CK212" s="19">
        <f t="shared" si="1040"/>
        <v>0</v>
      </c>
      <c r="CL212" s="20"/>
      <c r="CM212" s="19">
        <f t="shared" si="1041"/>
        <v>0</v>
      </c>
      <c r="CN212" s="20"/>
      <c r="CO212" s="19">
        <f t="shared" si="1042"/>
        <v>0</v>
      </c>
      <c r="CP212" s="20"/>
      <c r="CQ212" s="19">
        <f t="shared" si="1043"/>
        <v>0</v>
      </c>
      <c r="CR212" s="20"/>
      <c r="CS212" s="19">
        <f t="shared" si="1044"/>
        <v>0</v>
      </c>
      <c r="CT212" s="20">
        <v>0</v>
      </c>
      <c r="CU212" s="19">
        <f t="shared" si="1045"/>
        <v>0</v>
      </c>
      <c r="CV212" s="24">
        <v>150</v>
      </c>
      <c r="CW212" s="19">
        <f t="shared" si="1046"/>
        <v>6867252</v>
      </c>
      <c r="CX212" s="20"/>
      <c r="CY212" s="19">
        <f t="shared" si="1047"/>
        <v>0</v>
      </c>
      <c r="CZ212" s="20">
        <v>0</v>
      </c>
      <c r="DA212" s="19">
        <f t="shared" si="1048"/>
        <v>0</v>
      </c>
      <c r="DB212" s="20">
        <v>0</v>
      </c>
      <c r="DC212" s="19">
        <f t="shared" si="1049"/>
        <v>0</v>
      </c>
      <c r="DD212" s="20"/>
      <c r="DE212" s="19">
        <f t="shared" si="1050"/>
        <v>0</v>
      </c>
      <c r="DF212" s="20"/>
      <c r="DG212" s="19">
        <f t="shared" si="1051"/>
        <v>0</v>
      </c>
      <c r="DH212" s="20"/>
      <c r="DI212" s="19">
        <f t="shared" si="1052"/>
        <v>0</v>
      </c>
      <c r="DJ212" s="20"/>
      <c r="DK212" s="19">
        <f t="shared" si="1053"/>
        <v>0</v>
      </c>
      <c r="DL212" s="19">
        <f t="shared" si="1001"/>
        <v>798</v>
      </c>
      <c r="DM212" s="19">
        <f t="shared" si="1001"/>
        <v>31589359.199999999</v>
      </c>
    </row>
    <row r="213" spans="1:117" ht="27" customHeight="1" x14ac:dyDescent="0.25">
      <c r="A213" s="123"/>
      <c r="B213" s="81">
        <v>177</v>
      </c>
      <c r="C213" s="13" t="s">
        <v>332</v>
      </c>
      <c r="D213" s="14">
        <v>22900</v>
      </c>
      <c r="E213" s="23">
        <v>2.11</v>
      </c>
      <c r="F213" s="23"/>
      <c r="G213" s="132">
        <v>0.7</v>
      </c>
      <c r="H213" s="14">
        <v>1.4</v>
      </c>
      <c r="I213" s="14">
        <v>1.68</v>
      </c>
      <c r="J213" s="14">
        <v>2.23</v>
      </c>
      <c r="K213" s="17">
        <v>2.57</v>
      </c>
      <c r="L213" s="20"/>
      <c r="M213" s="19">
        <f t="shared" si="1002"/>
        <v>0</v>
      </c>
      <c r="N213" s="20"/>
      <c r="O213" s="20">
        <f t="shared" si="1003"/>
        <v>0</v>
      </c>
      <c r="P213" s="20"/>
      <c r="Q213" s="19">
        <f t="shared" si="1004"/>
        <v>0</v>
      </c>
      <c r="R213" s="20"/>
      <c r="S213" s="19">
        <f t="shared" si="1005"/>
        <v>0</v>
      </c>
      <c r="T213" s="20">
        <v>0</v>
      </c>
      <c r="U213" s="19">
        <f t="shared" si="1006"/>
        <v>0</v>
      </c>
      <c r="V213" s="20">
        <v>0</v>
      </c>
      <c r="W213" s="19">
        <f t="shared" si="1007"/>
        <v>0</v>
      </c>
      <c r="X213" s="20"/>
      <c r="Y213" s="19">
        <f t="shared" si="1008"/>
        <v>0</v>
      </c>
      <c r="Z213" s="20">
        <f>4550-43</f>
        <v>4507</v>
      </c>
      <c r="AA213" s="19">
        <f t="shared" si="1009"/>
        <v>213418258.33999997</v>
      </c>
      <c r="AB213" s="20"/>
      <c r="AC213" s="19">
        <f t="shared" si="1010"/>
        <v>0</v>
      </c>
      <c r="AD213" s="20">
        <v>0</v>
      </c>
      <c r="AE213" s="19">
        <f t="shared" si="1011"/>
        <v>0</v>
      </c>
      <c r="AF213" s="77"/>
      <c r="AG213" s="19">
        <f t="shared" si="1012"/>
        <v>0</v>
      </c>
      <c r="AH213" s="20">
        <v>58</v>
      </c>
      <c r="AI213" s="19">
        <f t="shared" si="1013"/>
        <v>2746451.9599999995</v>
      </c>
      <c r="AJ213" s="24">
        <v>0</v>
      </c>
      <c r="AK213" s="19">
        <f t="shared" si="1014"/>
        <v>0</v>
      </c>
      <c r="AL213" s="20">
        <v>0</v>
      </c>
      <c r="AM213" s="19">
        <f t="shared" si="1015"/>
        <v>0</v>
      </c>
      <c r="AN213" s="20"/>
      <c r="AO213" s="19">
        <f t="shared" si="1016"/>
        <v>0</v>
      </c>
      <c r="AP213" s="20">
        <v>0</v>
      </c>
      <c r="AQ213" s="20">
        <f t="shared" si="1017"/>
        <v>0</v>
      </c>
      <c r="AR213" s="20">
        <v>0</v>
      </c>
      <c r="AS213" s="20">
        <f t="shared" si="1018"/>
        <v>0</v>
      </c>
      <c r="AT213" s="20">
        <v>0</v>
      </c>
      <c r="AU213" s="19">
        <f t="shared" si="1019"/>
        <v>0</v>
      </c>
      <c r="AV213" s="20">
        <v>0</v>
      </c>
      <c r="AW213" s="19">
        <f t="shared" si="1020"/>
        <v>0</v>
      </c>
      <c r="AX213" s="20">
        <v>0</v>
      </c>
      <c r="AY213" s="19">
        <f t="shared" si="1021"/>
        <v>0</v>
      </c>
      <c r="AZ213" s="20"/>
      <c r="BA213" s="19">
        <f t="shared" si="1022"/>
        <v>0</v>
      </c>
      <c r="BB213" s="20"/>
      <c r="BC213" s="19">
        <f t="shared" si="1023"/>
        <v>0</v>
      </c>
      <c r="BD213" s="20"/>
      <c r="BE213" s="19">
        <f t="shared" si="1024"/>
        <v>0</v>
      </c>
      <c r="BF213" s="20">
        <v>0</v>
      </c>
      <c r="BG213" s="19">
        <f t="shared" si="1025"/>
        <v>0</v>
      </c>
      <c r="BH213" s="20">
        <v>0</v>
      </c>
      <c r="BI213" s="19">
        <f t="shared" si="1026"/>
        <v>0</v>
      </c>
      <c r="BJ213" s="20">
        <v>0</v>
      </c>
      <c r="BK213" s="19">
        <f t="shared" si="1027"/>
        <v>0</v>
      </c>
      <c r="BL213" s="20"/>
      <c r="BM213" s="19">
        <f t="shared" si="1028"/>
        <v>0</v>
      </c>
      <c r="BN213" s="20"/>
      <c r="BO213" s="19">
        <f t="shared" si="1029"/>
        <v>0</v>
      </c>
      <c r="BP213" s="20"/>
      <c r="BQ213" s="19">
        <f t="shared" si="1030"/>
        <v>0</v>
      </c>
      <c r="BR213" s="20"/>
      <c r="BS213" s="19">
        <f t="shared" si="1031"/>
        <v>0</v>
      </c>
      <c r="BT213" s="20"/>
      <c r="BU213" s="19">
        <f t="shared" si="1032"/>
        <v>0</v>
      </c>
      <c r="BV213" s="20"/>
      <c r="BW213" s="19">
        <f t="shared" si="1033"/>
        <v>0</v>
      </c>
      <c r="BX213" s="20"/>
      <c r="BY213" s="22">
        <f t="shared" si="1034"/>
        <v>0</v>
      </c>
      <c r="BZ213" s="20">
        <v>0</v>
      </c>
      <c r="CA213" s="19">
        <f t="shared" si="1035"/>
        <v>0</v>
      </c>
      <c r="CB213" s="20">
        <v>0</v>
      </c>
      <c r="CC213" s="19">
        <f t="shared" si="1036"/>
        <v>0</v>
      </c>
      <c r="CD213" s="20">
        <v>0</v>
      </c>
      <c r="CE213" s="21">
        <f t="shared" si="1037"/>
        <v>0</v>
      </c>
      <c r="CF213" s="20"/>
      <c r="CG213" s="20">
        <f t="shared" si="1038"/>
        <v>0</v>
      </c>
      <c r="CH213" s="20"/>
      <c r="CI213" s="19">
        <f t="shared" si="1039"/>
        <v>0</v>
      </c>
      <c r="CJ213" s="20">
        <v>0</v>
      </c>
      <c r="CK213" s="19">
        <f t="shared" si="1040"/>
        <v>0</v>
      </c>
      <c r="CL213" s="20"/>
      <c r="CM213" s="19">
        <f t="shared" si="1041"/>
        <v>0</v>
      </c>
      <c r="CN213" s="20"/>
      <c r="CO213" s="19">
        <f t="shared" si="1042"/>
        <v>0</v>
      </c>
      <c r="CP213" s="20"/>
      <c r="CQ213" s="19">
        <f t="shared" si="1043"/>
        <v>0</v>
      </c>
      <c r="CR213" s="20"/>
      <c r="CS213" s="19">
        <f t="shared" si="1044"/>
        <v>0</v>
      </c>
      <c r="CT213" s="20">
        <v>0</v>
      </c>
      <c r="CU213" s="19">
        <f t="shared" si="1045"/>
        <v>0</v>
      </c>
      <c r="CV213" s="24">
        <v>40</v>
      </c>
      <c r="CW213" s="19">
        <f t="shared" si="1046"/>
        <v>2272925.7599999998</v>
      </c>
      <c r="CX213" s="20"/>
      <c r="CY213" s="19">
        <f t="shared" si="1047"/>
        <v>0</v>
      </c>
      <c r="CZ213" s="20">
        <v>0</v>
      </c>
      <c r="DA213" s="19">
        <f t="shared" si="1048"/>
        <v>0</v>
      </c>
      <c r="DB213" s="20">
        <v>0</v>
      </c>
      <c r="DC213" s="19">
        <f t="shared" si="1049"/>
        <v>0</v>
      </c>
      <c r="DD213" s="20"/>
      <c r="DE213" s="19">
        <f t="shared" si="1050"/>
        <v>0</v>
      </c>
      <c r="DF213" s="20"/>
      <c r="DG213" s="19">
        <f t="shared" si="1051"/>
        <v>0</v>
      </c>
      <c r="DH213" s="20"/>
      <c r="DI213" s="19">
        <f t="shared" si="1052"/>
        <v>0</v>
      </c>
      <c r="DJ213" s="20"/>
      <c r="DK213" s="19">
        <f t="shared" si="1053"/>
        <v>0</v>
      </c>
      <c r="DL213" s="19">
        <f t="shared" si="1001"/>
        <v>4605</v>
      </c>
      <c r="DM213" s="19">
        <f t="shared" si="1001"/>
        <v>218437636.05999997</v>
      </c>
    </row>
    <row r="214" spans="1:117" ht="27" customHeight="1" x14ac:dyDescent="0.25">
      <c r="A214" s="123"/>
      <c r="B214" s="81">
        <v>178</v>
      </c>
      <c r="C214" s="13" t="s">
        <v>333</v>
      </c>
      <c r="D214" s="14">
        <v>22900</v>
      </c>
      <c r="E214" s="23">
        <v>2.33</v>
      </c>
      <c r="F214" s="23"/>
      <c r="G214" s="132">
        <v>0.7</v>
      </c>
      <c r="H214" s="14">
        <v>1.4</v>
      </c>
      <c r="I214" s="14">
        <v>1.68</v>
      </c>
      <c r="J214" s="14">
        <v>2.23</v>
      </c>
      <c r="K214" s="17">
        <v>2.57</v>
      </c>
      <c r="L214" s="20"/>
      <c r="M214" s="19">
        <f t="shared" si="1002"/>
        <v>0</v>
      </c>
      <c r="N214" s="20"/>
      <c r="O214" s="20">
        <f t="shared" si="1003"/>
        <v>0</v>
      </c>
      <c r="P214" s="20"/>
      <c r="Q214" s="19">
        <f t="shared" si="1004"/>
        <v>0</v>
      </c>
      <c r="R214" s="20"/>
      <c r="S214" s="19">
        <f t="shared" si="1005"/>
        <v>0</v>
      </c>
      <c r="T214" s="20"/>
      <c r="U214" s="19">
        <f t="shared" si="1006"/>
        <v>0</v>
      </c>
      <c r="V214" s="20"/>
      <c r="W214" s="19">
        <f t="shared" si="1007"/>
        <v>0</v>
      </c>
      <c r="X214" s="20"/>
      <c r="Y214" s="19">
        <f t="shared" si="1008"/>
        <v>0</v>
      </c>
      <c r="Z214" s="20">
        <v>367</v>
      </c>
      <c r="AA214" s="19">
        <f>(Z214*$D214*$E214*$G214*$H214)</f>
        <v>19190378.619999997</v>
      </c>
      <c r="AB214" s="20"/>
      <c r="AC214" s="19">
        <f t="shared" si="1010"/>
        <v>0</v>
      </c>
      <c r="AD214" s="20"/>
      <c r="AE214" s="19">
        <f t="shared" si="1011"/>
        <v>0</v>
      </c>
      <c r="AF214" s="77"/>
      <c r="AG214" s="19">
        <f t="shared" si="1012"/>
        <v>0</v>
      </c>
      <c r="AH214" s="20">
        <v>10</v>
      </c>
      <c r="AI214" s="19">
        <f t="shared" si="1013"/>
        <v>522898.6</v>
      </c>
      <c r="AJ214" s="24">
        <v>0</v>
      </c>
      <c r="AK214" s="19">
        <f t="shared" si="1014"/>
        <v>0</v>
      </c>
      <c r="AL214" s="20"/>
      <c r="AM214" s="19">
        <f t="shared" si="1015"/>
        <v>0</v>
      </c>
      <c r="AN214" s="20"/>
      <c r="AO214" s="19">
        <f t="shared" si="1016"/>
        <v>0</v>
      </c>
      <c r="AP214" s="20"/>
      <c r="AQ214" s="20">
        <f t="shared" si="1017"/>
        <v>0</v>
      </c>
      <c r="AR214" s="20"/>
      <c r="AS214" s="20">
        <f t="shared" si="1018"/>
        <v>0</v>
      </c>
      <c r="AT214" s="20"/>
      <c r="AU214" s="19">
        <f t="shared" si="1019"/>
        <v>0</v>
      </c>
      <c r="AV214" s="20"/>
      <c r="AW214" s="19">
        <f t="shared" si="1020"/>
        <v>0</v>
      </c>
      <c r="AX214" s="20"/>
      <c r="AY214" s="19">
        <f t="shared" si="1021"/>
        <v>0</v>
      </c>
      <c r="AZ214" s="20"/>
      <c r="BA214" s="19">
        <f t="shared" si="1022"/>
        <v>0</v>
      </c>
      <c r="BB214" s="20"/>
      <c r="BC214" s="19">
        <f t="shared" si="1023"/>
        <v>0</v>
      </c>
      <c r="BD214" s="20"/>
      <c r="BE214" s="19">
        <f t="shared" si="1024"/>
        <v>0</v>
      </c>
      <c r="BF214" s="20"/>
      <c r="BG214" s="19">
        <f t="shared" si="1025"/>
        <v>0</v>
      </c>
      <c r="BH214" s="20"/>
      <c r="BI214" s="19">
        <f t="shared" si="1026"/>
        <v>0</v>
      </c>
      <c r="BJ214" s="20"/>
      <c r="BK214" s="19">
        <f t="shared" si="1027"/>
        <v>0</v>
      </c>
      <c r="BL214" s="20"/>
      <c r="BM214" s="19">
        <f t="shared" si="1028"/>
        <v>0</v>
      </c>
      <c r="BN214" s="20"/>
      <c r="BO214" s="19">
        <f t="shared" si="1029"/>
        <v>0</v>
      </c>
      <c r="BP214" s="20"/>
      <c r="BQ214" s="19">
        <f t="shared" si="1030"/>
        <v>0</v>
      </c>
      <c r="BR214" s="20"/>
      <c r="BS214" s="19">
        <f t="shared" si="1031"/>
        <v>0</v>
      </c>
      <c r="BT214" s="20"/>
      <c r="BU214" s="19">
        <f t="shared" si="1032"/>
        <v>0</v>
      </c>
      <c r="BV214" s="20"/>
      <c r="BW214" s="19">
        <f t="shared" si="1033"/>
        <v>0</v>
      </c>
      <c r="BX214" s="20"/>
      <c r="BY214" s="22">
        <f t="shared" si="1034"/>
        <v>0</v>
      </c>
      <c r="BZ214" s="20"/>
      <c r="CA214" s="19">
        <f t="shared" si="1035"/>
        <v>0</v>
      </c>
      <c r="CB214" s="20"/>
      <c r="CC214" s="19">
        <f t="shared" si="1036"/>
        <v>0</v>
      </c>
      <c r="CD214" s="20"/>
      <c r="CE214" s="21">
        <f t="shared" si="1037"/>
        <v>0</v>
      </c>
      <c r="CF214" s="20"/>
      <c r="CG214" s="20">
        <f t="shared" si="1038"/>
        <v>0</v>
      </c>
      <c r="CH214" s="20"/>
      <c r="CI214" s="19">
        <f t="shared" si="1039"/>
        <v>0</v>
      </c>
      <c r="CJ214" s="20"/>
      <c r="CK214" s="19">
        <f t="shared" si="1040"/>
        <v>0</v>
      </c>
      <c r="CL214" s="20"/>
      <c r="CM214" s="19">
        <f t="shared" si="1041"/>
        <v>0</v>
      </c>
      <c r="CN214" s="20"/>
      <c r="CO214" s="19">
        <f t="shared" si="1042"/>
        <v>0</v>
      </c>
      <c r="CP214" s="20"/>
      <c r="CQ214" s="19">
        <f t="shared" si="1043"/>
        <v>0</v>
      </c>
      <c r="CR214" s="20"/>
      <c r="CS214" s="19">
        <f t="shared" si="1044"/>
        <v>0</v>
      </c>
      <c r="CT214" s="20"/>
      <c r="CU214" s="19">
        <f t="shared" si="1045"/>
        <v>0</v>
      </c>
      <c r="CV214" s="24">
        <v>0</v>
      </c>
      <c r="CW214" s="19">
        <f t="shared" si="1046"/>
        <v>0</v>
      </c>
      <c r="CX214" s="20"/>
      <c r="CY214" s="19">
        <f t="shared" si="1047"/>
        <v>0</v>
      </c>
      <c r="CZ214" s="20"/>
      <c r="DA214" s="19">
        <f t="shared" si="1048"/>
        <v>0</v>
      </c>
      <c r="DB214" s="20"/>
      <c r="DC214" s="19">
        <f t="shared" si="1049"/>
        <v>0</v>
      </c>
      <c r="DD214" s="20"/>
      <c r="DE214" s="19">
        <f t="shared" si="1050"/>
        <v>0</v>
      </c>
      <c r="DF214" s="20"/>
      <c r="DG214" s="19">
        <f t="shared" si="1051"/>
        <v>0</v>
      </c>
      <c r="DH214" s="20"/>
      <c r="DI214" s="19">
        <f t="shared" si="1052"/>
        <v>0</v>
      </c>
      <c r="DJ214" s="20"/>
      <c r="DK214" s="19">
        <f t="shared" si="1053"/>
        <v>0</v>
      </c>
      <c r="DL214" s="19">
        <f t="shared" si="1001"/>
        <v>377</v>
      </c>
      <c r="DM214" s="19">
        <f t="shared" si="1001"/>
        <v>19713277.219999999</v>
      </c>
    </row>
    <row r="215" spans="1:117" ht="15" customHeight="1" x14ac:dyDescent="0.25">
      <c r="A215" s="123"/>
      <c r="B215" s="81">
        <v>179</v>
      </c>
      <c r="C215" s="13" t="s">
        <v>334</v>
      </c>
      <c r="D215" s="14">
        <v>22900</v>
      </c>
      <c r="E215" s="23">
        <v>0.51</v>
      </c>
      <c r="F215" s="23"/>
      <c r="G215" s="16">
        <v>1</v>
      </c>
      <c r="H215" s="14">
        <v>1.4</v>
      </c>
      <c r="I215" s="14">
        <v>1.68</v>
      </c>
      <c r="J215" s="14">
        <v>2.23</v>
      </c>
      <c r="K215" s="17">
        <v>2.57</v>
      </c>
      <c r="L215" s="20"/>
      <c r="M215" s="19">
        <f t="shared" ref="M215:M276" si="1054">(L215*$D215*$E215*$G215*$H215*$M$14)</f>
        <v>0</v>
      </c>
      <c r="N215" s="20"/>
      <c r="O215" s="20">
        <f>(N215*$D215*$E215*$G215*$H215*$O$14)</f>
        <v>0</v>
      </c>
      <c r="P215" s="20"/>
      <c r="Q215" s="19">
        <f>(P215*$D215*$E215*$G215*$H215*$Q$14)</f>
        <v>0</v>
      </c>
      <c r="R215" s="20"/>
      <c r="S215" s="19">
        <f t="shared" ref="S215:S216" si="1055">(R215/12*7*$D215*$E215*$G215*$H215*$S$14)+(R215/12*5*$D215*$E215*$G215*$H215*$S$15)</f>
        <v>0</v>
      </c>
      <c r="T215" s="20">
        <v>0</v>
      </c>
      <c r="U215" s="19">
        <f>(T215*$D215*$E215*$G215*$H215*$U$14)</f>
        <v>0</v>
      </c>
      <c r="V215" s="20">
        <v>0</v>
      </c>
      <c r="W215" s="19">
        <f>(V215*$D215*$E215*$G215*$H215*$W$14)</f>
        <v>0</v>
      </c>
      <c r="X215" s="20"/>
      <c r="Y215" s="19">
        <f>(X215*$D215*$E215*$G215*$H215*$Y$14)</f>
        <v>0</v>
      </c>
      <c r="Z215" s="20"/>
      <c r="AA215" s="19">
        <f>(Z215*$D215*$E215*$G215*$H215*$AA$14)</f>
        <v>0</v>
      </c>
      <c r="AB215" s="20"/>
      <c r="AC215" s="19">
        <f>(AB215*$D215*$E215*$G215*$H215*$AC$14)</f>
        <v>0</v>
      </c>
      <c r="AD215" s="20">
        <v>0</v>
      </c>
      <c r="AE215" s="19">
        <f>(AD215*$D215*$E215*$G215*$H215*$AE$14)</f>
        <v>0</v>
      </c>
      <c r="AF215" s="77"/>
      <c r="AG215" s="19">
        <f>(AF215*$D215*$E215*$G215*$H215*$AG$14)</f>
        <v>0</v>
      </c>
      <c r="AH215" s="20">
        <v>1480</v>
      </c>
      <c r="AI215" s="19">
        <f>(AH215*$D215*$E215*$G215*$H215*$AI$14)</f>
        <v>26618776.800000001</v>
      </c>
      <c r="AJ215" s="24"/>
      <c r="AK215" s="19">
        <f>(AJ215*$D215*$E215*$G215*$I215*$AK$14)</f>
        <v>0</v>
      </c>
      <c r="AL215" s="20">
        <v>0</v>
      </c>
      <c r="AM215" s="19">
        <f>(AL215*$D215*$E215*$G215*$I215*$AM$14)</f>
        <v>0</v>
      </c>
      <c r="AN215" s="20"/>
      <c r="AO215" s="19">
        <f>(AN215*$D215*$E215*$G215*$H215*$AO$14)</f>
        <v>0</v>
      </c>
      <c r="AP215" s="20">
        <v>5</v>
      </c>
      <c r="AQ215" s="20">
        <f>(AP215*$D215*$E215*$G215*$H215*$AQ$14)</f>
        <v>73577.7</v>
      </c>
      <c r="AR215" s="20">
        <v>0</v>
      </c>
      <c r="AS215" s="20">
        <f>(AR215*$D215*$E215*$G215*$H215*$AS$14)</f>
        <v>0</v>
      </c>
      <c r="AT215" s="20">
        <v>0</v>
      </c>
      <c r="AU215" s="19">
        <f>(AT215*$D215*$E215*$G215*$H215*$AU$14)</f>
        <v>0</v>
      </c>
      <c r="AV215" s="20">
        <v>0</v>
      </c>
      <c r="AW215" s="19">
        <f>(AV215*$D215*$E215*$G215*$H215*$AW$14)</f>
        <v>0</v>
      </c>
      <c r="AX215" s="20">
        <v>0</v>
      </c>
      <c r="AY215" s="19">
        <f>(AX215*$D215*$E215*$G215*$H215*$AY$14)</f>
        <v>0</v>
      </c>
      <c r="AZ215" s="20"/>
      <c r="BA215" s="19">
        <f>(AZ215*$D215*$E215*$G215*$H215*$BA$14)</f>
        <v>0</v>
      </c>
      <c r="BB215" s="20"/>
      <c r="BC215" s="19">
        <f>(BB215*$D215*$E215*$G215*$H215*$BC$14)</f>
        <v>0</v>
      </c>
      <c r="BD215" s="20">
        <v>1</v>
      </c>
      <c r="BE215" s="19">
        <f>(BD215*$D215*$E215*$G215*$I215*$BE$14)</f>
        <v>19620.719999999998</v>
      </c>
      <c r="BF215" s="20"/>
      <c r="BG215" s="19">
        <f>(BF215*$D215*$E215*$G215*$I215*$BG$14)</f>
        <v>0</v>
      </c>
      <c r="BH215" s="20"/>
      <c r="BI215" s="19">
        <f>(BH215*$D215*$E215*$G215*$I215*$BI$14)</f>
        <v>0</v>
      </c>
      <c r="BJ215" s="20">
        <v>0</v>
      </c>
      <c r="BK215" s="19">
        <f>(BJ215*$D215*$E215*$G215*$I215*$BK$14)</f>
        <v>0</v>
      </c>
      <c r="BL215" s="20"/>
      <c r="BM215" s="19">
        <f>(BL215*$D215*$E215*$G215*$I215*$BM$14)</f>
        <v>0</v>
      </c>
      <c r="BN215" s="20"/>
      <c r="BO215" s="19">
        <f>(BN215*$D215*$E215*$G215*$I215*$BO$14)</f>
        <v>0</v>
      </c>
      <c r="BP215" s="20"/>
      <c r="BQ215" s="19">
        <f>(BP215*$D215*$E215*$G215*$I215*$BQ$14)</f>
        <v>0</v>
      </c>
      <c r="BR215" s="20"/>
      <c r="BS215" s="19">
        <f>(BR215*$D215*$E215*$G215*$I215*$BS$14)</f>
        <v>0</v>
      </c>
      <c r="BT215" s="20">
        <v>5</v>
      </c>
      <c r="BU215" s="19">
        <f>(BT215*$D215*$E215*$G215*$I215*$BU$14)</f>
        <v>122629.49999999999</v>
      </c>
      <c r="BV215" s="20"/>
      <c r="BW215" s="19">
        <f>(BV215*$D215*$E215*$G215*$I215*$BW$14)</f>
        <v>0</v>
      </c>
      <c r="BX215" s="20"/>
      <c r="BY215" s="22">
        <f>(BX215*$D215*$E215*$G215*$I215*$BY$14)</f>
        <v>0</v>
      </c>
      <c r="BZ215" s="20">
        <v>0</v>
      </c>
      <c r="CA215" s="19">
        <f>(BZ215*$D215*$E215*$G215*$H215*$CA$14)</f>
        <v>0</v>
      </c>
      <c r="CB215" s="20">
        <v>0</v>
      </c>
      <c r="CC215" s="19">
        <f>(CB215*$D215*$E215*$G215*$H215*$CC$14)</f>
        <v>0</v>
      </c>
      <c r="CD215" s="20">
        <v>0</v>
      </c>
      <c r="CE215" s="21">
        <f>(CD215*$D215*$E215*$G215*$H215*$CE$14)</f>
        <v>0</v>
      </c>
      <c r="CF215" s="20"/>
      <c r="CG215" s="20">
        <f>(CF215*$D215*$E215*$G215*$H215*$CG$14)</f>
        <v>0</v>
      </c>
      <c r="CH215" s="20"/>
      <c r="CI215" s="19">
        <f>(CH215*$D215*$E215*$G215*$I215*$CI$14)</f>
        <v>0</v>
      </c>
      <c r="CJ215" s="20">
        <v>0</v>
      </c>
      <c r="CK215" s="19">
        <f>(CJ215*$D215*$E215*$G215*$H215*$CK$14)</f>
        <v>0</v>
      </c>
      <c r="CL215" s="20"/>
      <c r="CM215" s="19">
        <f>(CL215*$D215*$E215*$G215*$H215*$CM$14)</f>
        <v>0</v>
      </c>
      <c r="CN215" s="20"/>
      <c r="CO215" s="19">
        <f>(CN215*$D215*$E215*$G215*$H215*$CO$14)</f>
        <v>0</v>
      </c>
      <c r="CP215" s="20"/>
      <c r="CQ215" s="19">
        <f>(CP215*$D215*$E215*$G215*$H215*$CQ$14)</f>
        <v>0</v>
      </c>
      <c r="CR215" s="20"/>
      <c r="CS215" s="19">
        <f>(CR215*$D215*$E215*$G215*$H215*$CS$14)</f>
        <v>0</v>
      </c>
      <c r="CT215" s="20">
        <v>0</v>
      </c>
      <c r="CU215" s="19">
        <f>(CT215*$D215*$E215*$G215*$I215*$CU$14)</f>
        <v>0</v>
      </c>
      <c r="CV215" s="24">
        <v>730</v>
      </c>
      <c r="CW215" s="19">
        <f>(CV215*$D215*$E215*$G215*$I215*$CW$14)</f>
        <v>12890813.039999999</v>
      </c>
      <c r="CX215" s="20"/>
      <c r="CY215" s="19">
        <f>(CX215*$D215*$E215*$G215*$H215*$CY$14)</f>
        <v>0</v>
      </c>
      <c r="CZ215" s="20">
        <v>0</v>
      </c>
      <c r="DA215" s="19">
        <f>(CZ215*$D215*$E215*$G215*$I215*$DA$14)</f>
        <v>0</v>
      </c>
      <c r="DB215" s="20">
        <v>0</v>
      </c>
      <c r="DC215" s="19">
        <f>(DB215*$D215*$E215*$G215*$I215*$DC$14)</f>
        <v>0</v>
      </c>
      <c r="DD215" s="20">
        <v>1</v>
      </c>
      <c r="DE215" s="19">
        <f>(DD215*$D215*$E215*$G215*$I215*$DE$14)</f>
        <v>23544.863999999998</v>
      </c>
      <c r="DF215" s="20">
        <v>33</v>
      </c>
      <c r="DG215" s="19">
        <f>(DF215*$D215*$E215*$G215*$I215*$DG$14)</f>
        <v>731656.64879999997</v>
      </c>
      <c r="DH215" s="20"/>
      <c r="DI215" s="19">
        <f>(DH215*$D215*$E215*$G215*$J215*$DI$14)</f>
        <v>0</v>
      </c>
      <c r="DJ215" s="20"/>
      <c r="DK215" s="19">
        <f>(DJ215*$D215*$E215*$G215*$K215*$DK$14)</f>
        <v>0</v>
      </c>
      <c r="DL215" s="19">
        <f t="shared" si="1001"/>
        <v>2255</v>
      </c>
      <c r="DM215" s="19">
        <f t="shared" si="1001"/>
        <v>40480619.272799999</v>
      </c>
    </row>
    <row r="216" spans="1:117" ht="15.75" customHeight="1" x14ac:dyDescent="0.25">
      <c r="A216" s="123"/>
      <c r="B216" s="81">
        <v>180</v>
      </c>
      <c r="C216" s="13" t="s">
        <v>335</v>
      </c>
      <c r="D216" s="14">
        <v>22900</v>
      </c>
      <c r="E216" s="23">
        <v>0.66</v>
      </c>
      <c r="F216" s="23"/>
      <c r="G216" s="16">
        <v>1</v>
      </c>
      <c r="H216" s="14">
        <v>1.4</v>
      </c>
      <c r="I216" s="14">
        <v>1.68</v>
      </c>
      <c r="J216" s="14">
        <v>2.23</v>
      </c>
      <c r="K216" s="17">
        <v>2.57</v>
      </c>
      <c r="L216" s="20"/>
      <c r="M216" s="19">
        <f t="shared" si="1054"/>
        <v>0</v>
      </c>
      <c r="N216" s="20"/>
      <c r="O216" s="20">
        <f>(N216*$D216*$E216*$G216*$H216*$O$14)</f>
        <v>0</v>
      </c>
      <c r="P216" s="20"/>
      <c r="Q216" s="19">
        <f>(P216*$D216*$E216*$G216*$H216*$Q$14)</f>
        <v>0</v>
      </c>
      <c r="R216" s="20"/>
      <c r="S216" s="19">
        <f t="shared" si="1055"/>
        <v>0</v>
      </c>
      <c r="T216" s="20"/>
      <c r="U216" s="19">
        <f>(T216*$D216*$E216*$G216*$H216*$U$14)</f>
        <v>0</v>
      </c>
      <c r="V216" s="20"/>
      <c r="W216" s="19">
        <f>(V216*$D216*$E216*$G216*$H216*$W$14)</f>
        <v>0</v>
      </c>
      <c r="X216" s="20"/>
      <c r="Y216" s="19">
        <f>(X216*$D216*$E216*$G216*$H216*$Y$14)</f>
        <v>0</v>
      </c>
      <c r="Z216" s="20"/>
      <c r="AA216" s="19">
        <f>(Z216*$D216*$E216*$G216*$H216*$AA$14)</f>
        <v>0</v>
      </c>
      <c r="AB216" s="20"/>
      <c r="AC216" s="19">
        <f>(AB216*$D216*$E216*$G216*$H216*$AC$14)</f>
        <v>0</v>
      </c>
      <c r="AD216" s="20"/>
      <c r="AE216" s="19">
        <f>(AD216*$D216*$E216*$G216*$H216*$AE$14)</f>
        <v>0</v>
      </c>
      <c r="AF216" s="77"/>
      <c r="AG216" s="19">
        <f>(AF216*$D216*$E216*$G216*$H216*$AG$14)</f>
        <v>0</v>
      </c>
      <c r="AH216" s="20">
        <v>250</v>
      </c>
      <c r="AI216" s="19">
        <f>(AH216*$D216*$E216*$G216*$H216*$AI$14)</f>
        <v>5818890.0000000009</v>
      </c>
      <c r="AJ216" s="24">
        <v>0</v>
      </c>
      <c r="AK216" s="19">
        <f>(AJ216*$D216*$E216*$G216*$I216*$AK$14)</f>
        <v>0</v>
      </c>
      <c r="AL216" s="20"/>
      <c r="AM216" s="19">
        <f>(AL216*$D216*$E216*$G216*$I216*$AM$14)</f>
        <v>0</v>
      </c>
      <c r="AN216" s="20"/>
      <c r="AO216" s="19">
        <f>(AN216*$D216*$E216*$G216*$H216*$AO$14)</f>
        <v>0</v>
      </c>
      <c r="AP216" s="20"/>
      <c r="AQ216" s="20">
        <f>(AP216*$D216*$E216*$G216*$H216*$AQ$14)</f>
        <v>0</v>
      </c>
      <c r="AR216" s="20"/>
      <c r="AS216" s="20">
        <f>(AR216*$D216*$E216*$G216*$H216*$AS$14)</f>
        <v>0</v>
      </c>
      <c r="AT216" s="20"/>
      <c r="AU216" s="19">
        <f>(AT216*$D216*$E216*$G216*$H216*$AU$14)</f>
        <v>0</v>
      </c>
      <c r="AV216" s="20"/>
      <c r="AW216" s="19">
        <f>(AV216*$D216*$E216*$G216*$H216*$AW$14)</f>
        <v>0</v>
      </c>
      <c r="AX216" s="20"/>
      <c r="AY216" s="19">
        <f>(AX216*$D216*$E216*$G216*$H216*$AY$14)</f>
        <v>0</v>
      </c>
      <c r="AZ216" s="20"/>
      <c r="BA216" s="19">
        <f>(AZ216*$D216*$E216*$G216*$H216*$BA$14)</f>
        <v>0</v>
      </c>
      <c r="BB216" s="20"/>
      <c r="BC216" s="19">
        <f>(BB216*$D216*$E216*$G216*$H216*$BC$14)</f>
        <v>0</v>
      </c>
      <c r="BD216" s="20"/>
      <c r="BE216" s="19">
        <f>(BD216*$D216*$E216*$G216*$I216*$BE$14)</f>
        <v>0</v>
      </c>
      <c r="BF216" s="20">
        <v>4</v>
      </c>
      <c r="BG216" s="19">
        <f>(BF216*$D216*$E216*$G216*$I216*$BG$14)</f>
        <v>101566.08</v>
      </c>
      <c r="BH216" s="20"/>
      <c r="BI216" s="19">
        <f>(BH216*$D216*$E216*$G216*$I216*$BI$14)</f>
        <v>0</v>
      </c>
      <c r="BJ216" s="20"/>
      <c r="BK216" s="19">
        <f>(BJ216*$D216*$E216*$G216*$I216*$BK$14)</f>
        <v>0</v>
      </c>
      <c r="BL216" s="20"/>
      <c r="BM216" s="19">
        <f>(BL216*$D216*$E216*$G216*$I216*$BM$14)</f>
        <v>0</v>
      </c>
      <c r="BN216" s="20"/>
      <c r="BO216" s="19">
        <f>(BN216*$D216*$E216*$G216*$I216*$BO$14)</f>
        <v>0</v>
      </c>
      <c r="BP216" s="20"/>
      <c r="BQ216" s="19">
        <f>(BP216*$D216*$E216*$G216*$I216*$BQ$14)</f>
        <v>0</v>
      </c>
      <c r="BR216" s="20"/>
      <c r="BS216" s="19">
        <f>(BR216*$D216*$E216*$G216*$I216*$BS$14)</f>
        <v>0</v>
      </c>
      <c r="BT216" s="20"/>
      <c r="BU216" s="19">
        <f>(BT216*$D216*$E216*$G216*$I216*$BU$14)</f>
        <v>0</v>
      </c>
      <c r="BV216" s="20"/>
      <c r="BW216" s="19">
        <f>(BV216*$D216*$E216*$G216*$I216*$BW$14)</f>
        <v>0</v>
      </c>
      <c r="BX216" s="20"/>
      <c r="BY216" s="22">
        <f>(BX216*$D216*$E216*$G216*$I216*$BY$14)</f>
        <v>0</v>
      </c>
      <c r="BZ216" s="20"/>
      <c r="CA216" s="19">
        <f>(BZ216*$D216*$E216*$G216*$H216*$CA$14)</f>
        <v>0</v>
      </c>
      <c r="CB216" s="20"/>
      <c r="CC216" s="19">
        <f>(CB216*$D216*$E216*$G216*$H216*$CC$14)</f>
        <v>0</v>
      </c>
      <c r="CD216" s="20"/>
      <c r="CE216" s="21">
        <f>(CD216*$D216*$E216*$G216*$H216*$CE$14)</f>
        <v>0</v>
      </c>
      <c r="CF216" s="20"/>
      <c r="CG216" s="20">
        <f>(CF216*$D216*$E216*$G216*$H216*$CG$14)</f>
        <v>0</v>
      </c>
      <c r="CH216" s="20"/>
      <c r="CI216" s="19">
        <f>(CH216*$D216*$E216*$G216*$I216*$CI$14)</f>
        <v>0</v>
      </c>
      <c r="CJ216" s="20"/>
      <c r="CK216" s="19">
        <f>(CJ216*$D216*$E216*$G216*$H216*$CK$14)</f>
        <v>0</v>
      </c>
      <c r="CL216" s="20"/>
      <c r="CM216" s="19">
        <f>(CL216*$D216*$E216*$G216*$H216*$CM$14)</f>
        <v>0</v>
      </c>
      <c r="CN216" s="20"/>
      <c r="CO216" s="19">
        <f>(CN216*$D216*$E216*$G216*$H216*$CO$14)</f>
        <v>0</v>
      </c>
      <c r="CP216" s="20"/>
      <c r="CQ216" s="19">
        <f>(CP216*$D216*$E216*$G216*$H216*$CQ$14)</f>
        <v>0</v>
      </c>
      <c r="CR216" s="20"/>
      <c r="CS216" s="19">
        <f>(CR216*$D216*$E216*$G216*$H216*$CS$14)</f>
        <v>0</v>
      </c>
      <c r="CT216" s="20"/>
      <c r="CU216" s="19">
        <f>(CT216*$D216*$E216*$G216*$I216*$CU$14)</f>
        <v>0</v>
      </c>
      <c r="CV216" s="24">
        <v>80</v>
      </c>
      <c r="CW216" s="19">
        <f>(CV216*$D216*$E216*$G216*$I216*$CW$14)</f>
        <v>1828189.44</v>
      </c>
      <c r="CX216" s="20"/>
      <c r="CY216" s="19">
        <f>(CX216*$D216*$E216*$G216*$H216*$CY$14)</f>
        <v>0</v>
      </c>
      <c r="CZ216" s="20"/>
      <c r="DA216" s="19">
        <f>(CZ216*$D216*$E216*$G216*$I216*$DA$14)</f>
        <v>0</v>
      </c>
      <c r="DB216" s="20"/>
      <c r="DC216" s="19">
        <f>(DB216*$D216*$E216*$G216*$I216*$DC$14)</f>
        <v>0</v>
      </c>
      <c r="DD216" s="20"/>
      <c r="DE216" s="19">
        <f>(DD216*$D216*$E216*$G216*$I216*$DE$14)</f>
        <v>0</v>
      </c>
      <c r="DF216" s="20"/>
      <c r="DG216" s="19">
        <f>(DF216*$D216*$E216*$G216*$I216*$DG$14)</f>
        <v>0</v>
      </c>
      <c r="DH216" s="20"/>
      <c r="DI216" s="19">
        <f>(DH216*$D216*$E216*$G216*$J216*$DI$14)</f>
        <v>0</v>
      </c>
      <c r="DJ216" s="20"/>
      <c r="DK216" s="19">
        <f>(DJ216*$D216*$E216*$G216*$K216*$DK$14)</f>
        <v>0</v>
      </c>
      <c r="DL216" s="19">
        <f t="shared" si="1001"/>
        <v>334</v>
      </c>
      <c r="DM216" s="19">
        <f t="shared" si="1001"/>
        <v>7748645.5200000014</v>
      </c>
    </row>
    <row r="217" spans="1:117" ht="15.75" customHeight="1" x14ac:dyDescent="0.25">
      <c r="A217" s="124">
        <v>22</v>
      </c>
      <c r="B217" s="126"/>
      <c r="C217" s="56" t="s">
        <v>336</v>
      </c>
      <c r="D217" s="62">
        <v>22900</v>
      </c>
      <c r="E217" s="65">
        <v>0.8</v>
      </c>
      <c r="F217" s="54"/>
      <c r="G217" s="63">
        <v>1</v>
      </c>
      <c r="H217" s="62">
        <v>1.4</v>
      </c>
      <c r="I217" s="62">
        <v>1.68</v>
      </c>
      <c r="J217" s="62">
        <v>2.23</v>
      </c>
      <c r="K217" s="64">
        <v>2.57</v>
      </c>
      <c r="L217" s="28">
        <f>SUM(L218:L221)</f>
        <v>0</v>
      </c>
      <c r="M217" s="28">
        <f t="shared" ref="M217:BX217" si="1056">SUM(M218:M221)</f>
        <v>0</v>
      </c>
      <c r="N217" s="61">
        <f t="shared" si="1056"/>
        <v>0</v>
      </c>
      <c r="O217" s="61">
        <f t="shared" si="1056"/>
        <v>0</v>
      </c>
      <c r="P217" s="28">
        <f t="shared" si="1056"/>
        <v>269</v>
      </c>
      <c r="Q217" s="28">
        <f t="shared" si="1056"/>
        <v>10509973.32</v>
      </c>
      <c r="R217" s="61">
        <f t="shared" si="1056"/>
        <v>0</v>
      </c>
      <c r="S217" s="61">
        <f t="shared" si="1056"/>
        <v>0</v>
      </c>
      <c r="T217" s="28">
        <f t="shared" si="1056"/>
        <v>0</v>
      </c>
      <c r="U217" s="28">
        <f t="shared" si="1056"/>
        <v>0</v>
      </c>
      <c r="V217" s="28">
        <f t="shared" si="1056"/>
        <v>0</v>
      </c>
      <c r="W217" s="28">
        <f t="shared" si="1056"/>
        <v>0</v>
      </c>
      <c r="X217" s="28">
        <f t="shared" si="1056"/>
        <v>0</v>
      </c>
      <c r="Y217" s="28">
        <f t="shared" si="1056"/>
        <v>0</v>
      </c>
      <c r="Z217" s="28">
        <f t="shared" si="1056"/>
        <v>0</v>
      </c>
      <c r="AA217" s="28">
        <f t="shared" si="1056"/>
        <v>0</v>
      </c>
      <c r="AB217" s="28">
        <f t="shared" si="1056"/>
        <v>0</v>
      </c>
      <c r="AC217" s="28">
        <f t="shared" si="1056"/>
        <v>0</v>
      </c>
      <c r="AD217" s="28">
        <f t="shared" si="1056"/>
        <v>0</v>
      </c>
      <c r="AE217" s="28">
        <f t="shared" si="1056"/>
        <v>0</v>
      </c>
      <c r="AF217" s="28">
        <f t="shared" si="1056"/>
        <v>0</v>
      </c>
      <c r="AG217" s="28">
        <f t="shared" si="1056"/>
        <v>0</v>
      </c>
      <c r="AH217" s="28">
        <f t="shared" si="1056"/>
        <v>7</v>
      </c>
      <c r="AI217" s="28">
        <f t="shared" si="1056"/>
        <v>96276.18</v>
      </c>
      <c r="AJ217" s="12">
        <f t="shared" si="1056"/>
        <v>0</v>
      </c>
      <c r="AK217" s="28">
        <f t="shared" si="1056"/>
        <v>0</v>
      </c>
      <c r="AL217" s="28">
        <f t="shared" si="1056"/>
        <v>0</v>
      </c>
      <c r="AM217" s="28">
        <f t="shared" si="1056"/>
        <v>0</v>
      </c>
      <c r="AN217" s="61">
        <v>0</v>
      </c>
      <c r="AO217" s="61">
        <f t="shared" si="1056"/>
        <v>0</v>
      </c>
      <c r="AP217" s="61">
        <f t="shared" si="1056"/>
        <v>0</v>
      </c>
      <c r="AQ217" s="61">
        <f t="shared" si="1056"/>
        <v>0</v>
      </c>
      <c r="AR217" s="61">
        <f t="shared" si="1056"/>
        <v>0</v>
      </c>
      <c r="AS217" s="61">
        <f t="shared" si="1056"/>
        <v>0</v>
      </c>
      <c r="AT217" s="28">
        <f t="shared" si="1056"/>
        <v>0</v>
      </c>
      <c r="AU217" s="28">
        <f t="shared" si="1056"/>
        <v>0</v>
      </c>
      <c r="AV217" s="28">
        <f t="shared" si="1056"/>
        <v>0</v>
      </c>
      <c r="AW217" s="28">
        <f t="shared" si="1056"/>
        <v>0</v>
      </c>
      <c r="AX217" s="28">
        <f t="shared" si="1056"/>
        <v>0</v>
      </c>
      <c r="AY217" s="28">
        <f t="shared" si="1056"/>
        <v>0</v>
      </c>
      <c r="AZ217" s="28">
        <f t="shared" si="1056"/>
        <v>90</v>
      </c>
      <c r="BA217" s="28">
        <f t="shared" si="1056"/>
        <v>1237836.6000000001</v>
      </c>
      <c r="BB217" s="28">
        <f t="shared" si="1056"/>
        <v>16</v>
      </c>
      <c r="BC217" s="28">
        <f t="shared" si="1056"/>
        <v>220059.84000000003</v>
      </c>
      <c r="BD217" s="28">
        <f t="shared" si="1056"/>
        <v>75</v>
      </c>
      <c r="BE217" s="28">
        <f t="shared" si="1056"/>
        <v>1125306</v>
      </c>
      <c r="BF217" s="61">
        <v>23</v>
      </c>
      <c r="BG217" s="61">
        <f t="shared" si="1056"/>
        <v>345093.83999999997</v>
      </c>
      <c r="BH217" s="61">
        <f t="shared" si="1056"/>
        <v>78</v>
      </c>
      <c r="BI217" s="61">
        <f t="shared" si="1056"/>
        <v>1668838.4159999997</v>
      </c>
      <c r="BJ217" s="28">
        <f t="shared" si="1056"/>
        <v>0</v>
      </c>
      <c r="BK217" s="28">
        <f t="shared" si="1056"/>
        <v>0</v>
      </c>
      <c r="BL217" s="61">
        <f t="shared" si="1056"/>
        <v>53</v>
      </c>
      <c r="BM217" s="61">
        <f t="shared" si="1056"/>
        <v>874737.86400000006</v>
      </c>
      <c r="BN217" s="28">
        <f t="shared" si="1056"/>
        <v>9</v>
      </c>
      <c r="BO217" s="28">
        <f t="shared" si="1056"/>
        <v>191205.84</v>
      </c>
      <c r="BP217" s="28">
        <f t="shared" si="1056"/>
        <v>36</v>
      </c>
      <c r="BQ217" s="28">
        <f t="shared" si="1056"/>
        <v>675183.6</v>
      </c>
      <c r="BR217" s="28">
        <f t="shared" si="1056"/>
        <v>19</v>
      </c>
      <c r="BS217" s="28">
        <f t="shared" si="1056"/>
        <v>256569.76799999998</v>
      </c>
      <c r="BT217" s="28">
        <f t="shared" si="1056"/>
        <v>19</v>
      </c>
      <c r="BU217" s="28">
        <f t="shared" si="1056"/>
        <v>356346.89999999997</v>
      </c>
      <c r="BV217" s="28">
        <f t="shared" si="1056"/>
        <v>31</v>
      </c>
      <c r="BW217" s="28">
        <f t="shared" si="1056"/>
        <v>1644678</v>
      </c>
      <c r="BX217" s="28">
        <f t="shared" si="1056"/>
        <v>12</v>
      </c>
      <c r="BY217" s="28">
        <f t="shared" ref="BY217:DM217" si="1057">SUM(BY218:BY221)</f>
        <v>180048.96</v>
      </c>
      <c r="BZ217" s="28">
        <f t="shared" si="1057"/>
        <v>0</v>
      </c>
      <c r="CA217" s="28">
        <f t="shared" si="1057"/>
        <v>0</v>
      </c>
      <c r="CB217" s="28">
        <f t="shared" si="1057"/>
        <v>1</v>
      </c>
      <c r="CC217" s="28">
        <f t="shared" si="1057"/>
        <v>40212.858</v>
      </c>
      <c r="CD217" s="28">
        <f t="shared" si="1057"/>
        <v>0</v>
      </c>
      <c r="CE217" s="29">
        <f t="shared" si="1057"/>
        <v>0</v>
      </c>
      <c r="CF217" s="61">
        <f t="shared" si="1057"/>
        <v>0</v>
      </c>
      <c r="CG217" s="61">
        <f t="shared" si="1057"/>
        <v>0</v>
      </c>
      <c r="CH217" s="28">
        <f t="shared" si="1057"/>
        <v>0</v>
      </c>
      <c r="CI217" s="28">
        <f t="shared" si="1057"/>
        <v>0</v>
      </c>
      <c r="CJ217" s="28">
        <f t="shared" si="1057"/>
        <v>0</v>
      </c>
      <c r="CK217" s="28">
        <f t="shared" si="1057"/>
        <v>0</v>
      </c>
      <c r="CL217" s="28">
        <f t="shared" si="1057"/>
        <v>0</v>
      </c>
      <c r="CM217" s="28">
        <f t="shared" si="1057"/>
        <v>0</v>
      </c>
      <c r="CN217" s="28">
        <f t="shared" si="1057"/>
        <v>0</v>
      </c>
      <c r="CO217" s="28">
        <f t="shared" si="1057"/>
        <v>0</v>
      </c>
      <c r="CP217" s="28">
        <f t="shared" si="1057"/>
        <v>5</v>
      </c>
      <c r="CQ217" s="28">
        <f t="shared" si="1057"/>
        <v>70644.209999999992</v>
      </c>
      <c r="CR217" s="28">
        <f t="shared" si="1057"/>
        <v>9</v>
      </c>
      <c r="CS217" s="28">
        <f t="shared" si="1057"/>
        <v>127159.57799999998</v>
      </c>
      <c r="CT217" s="28">
        <f t="shared" si="1057"/>
        <v>0</v>
      </c>
      <c r="CU217" s="28">
        <f t="shared" si="1057"/>
        <v>0</v>
      </c>
      <c r="CV217" s="28">
        <f t="shared" si="1057"/>
        <v>0</v>
      </c>
      <c r="CW217" s="28">
        <f t="shared" si="1057"/>
        <v>0</v>
      </c>
      <c r="CX217" s="28">
        <f t="shared" si="1057"/>
        <v>0</v>
      </c>
      <c r="CY217" s="28">
        <f t="shared" si="1057"/>
        <v>0</v>
      </c>
      <c r="CZ217" s="28">
        <f t="shared" si="1057"/>
        <v>0</v>
      </c>
      <c r="DA217" s="28">
        <f t="shared" si="1057"/>
        <v>0</v>
      </c>
      <c r="DB217" s="28">
        <f t="shared" si="1057"/>
        <v>0</v>
      </c>
      <c r="DC217" s="28">
        <f t="shared" si="1057"/>
        <v>0</v>
      </c>
      <c r="DD217" s="28">
        <f t="shared" si="1057"/>
        <v>1</v>
      </c>
      <c r="DE217" s="28">
        <f t="shared" si="1057"/>
        <v>18004.896000000001</v>
      </c>
      <c r="DF217" s="28">
        <f t="shared" si="1057"/>
        <v>10</v>
      </c>
      <c r="DG217" s="28">
        <f t="shared" si="1057"/>
        <v>613843.84319999989</v>
      </c>
      <c r="DH217" s="28">
        <v>9</v>
      </c>
      <c r="DI217" s="28">
        <f t="shared" si="1057"/>
        <v>215094.204</v>
      </c>
      <c r="DJ217" s="28">
        <f t="shared" si="1057"/>
        <v>30</v>
      </c>
      <c r="DK217" s="28">
        <f t="shared" si="1057"/>
        <v>826296.12</v>
      </c>
      <c r="DL217" s="28">
        <f t="shared" si="1057"/>
        <v>802</v>
      </c>
      <c r="DM217" s="28">
        <f t="shared" si="1057"/>
        <v>21293410.837199997</v>
      </c>
    </row>
    <row r="218" spans="1:117" ht="20.25" customHeight="1" x14ac:dyDescent="0.25">
      <c r="A218" s="123"/>
      <c r="B218" s="81">
        <v>181</v>
      </c>
      <c r="C218" s="13" t="s">
        <v>337</v>
      </c>
      <c r="D218" s="14">
        <v>22900</v>
      </c>
      <c r="E218" s="23">
        <v>1.1100000000000001</v>
      </c>
      <c r="F218" s="23"/>
      <c r="G218" s="16">
        <v>1</v>
      </c>
      <c r="H218" s="14">
        <v>1.4</v>
      </c>
      <c r="I218" s="14">
        <v>1.68</v>
      </c>
      <c r="J218" s="14">
        <v>2.23</v>
      </c>
      <c r="K218" s="17">
        <v>2.57</v>
      </c>
      <c r="L218" s="20"/>
      <c r="M218" s="19">
        <f t="shared" si="1054"/>
        <v>0</v>
      </c>
      <c r="N218" s="20"/>
      <c r="O218" s="20">
        <f>(N218*$D218*$E218*$G218*$H218*$O$14)</f>
        <v>0</v>
      </c>
      <c r="P218" s="20">
        <v>4</v>
      </c>
      <c r="Q218" s="19">
        <f>(P218*$D218*$E218*$G218*$H218*$Q$14)</f>
        <v>156581.04000000004</v>
      </c>
      <c r="R218" s="20"/>
      <c r="S218" s="19">
        <f t="shared" ref="S218:S221" si="1058">(R218/12*7*$D218*$E218*$G218*$H218*$S$14)+(R218/12*5*$D218*$E218*$G218*$H218*$S$15)</f>
        <v>0</v>
      </c>
      <c r="T218" s="20"/>
      <c r="U218" s="19">
        <f>(T218*$D218*$E218*$G218*$H218*$U$14)</f>
        <v>0</v>
      </c>
      <c r="V218" s="20"/>
      <c r="W218" s="19">
        <f>(V218*$D218*$E218*$G218*$H218*$W$14)</f>
        <v>0</v>
      </c>
      <c r="X218" s="20"/>
      <c r="Y218" s="19">
        <f>(X218*$D218*$E218*$G218*$H218*$Y$14)</f>
        <v>0</v>
      </c>
      <c r="Z218" s="20"/>
      <c r="AA218" s="19">
        <f>(Z218*$D218*$E218*$G218*$H218*$AA$14)</f>
        <v>0</v>
      </c>
      <c r="AB218" s="20"/>
      <c r="AC218" s="19">
        <f>(AB218*$D218*$E218*$G218*$H218*$AC$14)</f>
        <v>0</v>
      </c>
      <c r="AD218" s="20"/>
      <c r="AE218" s="19">
        <f>(AD218*$D218*$E218*$G218*$H218*$AE$14)</f>
        <v>0</v>
      </c>
      <c r="AF218" s="77"/>
      <c r="AG218" s="19">
        <f>(AF218*$D218*$E218*$G218*$H218*$AG$14)</f>
        <v>0</v>
      </c>
      <c r="AH218" s="20"/>
      <c r="AI218" s="19">
        <f>(AH218*$D218*$E218*$G218*$H218*$AI$14)</f>
        <v>0</v>
      </c>
      <c r="AJ218" s="24">
        <v>0</v>
      </c>
      <c r="AK218" s="19">
        <f>(AJ218*$D218*$E218*$G218*$I218*$AK$14)</f>
        <v>0</v>
      </c>
      <c r="AL218" s="20"/>
      <c r="AM218" s="19">
        <f>(AL218*$D218*$E218*$G218*$I218*$AM$14)</f>
        <v>0</v>
      </c>
      <c r="AN218" s="20"/>
      <c r="AO218" s="19">
        <f>(AN218*$D218*$E218*$G218*$H218*$AO$14)</f>
        <v>0</v>
      </c>
      <c r="AP218" s="20"/>
      <c r="AQ218" s="20">
        <f>(AP218*$D218*$E218*$G218*$H218*$AQ$14)</f>
        <v>0</v>
      </c>
      <c r="AR218" s="20"/>
      <c r="AS218" s="20">
        <f>(AR218*$D218*$E218*$G218*$H218*$AS$14)</f>
        <v>0</v>
      </c>
      <c r="AT218" s="20"/>
      <c r="AU218" s="19">
        <f>(AT218*$D218*$E218*$G218*$H218*$AU$14)</f>
        <v>0</v>
      </c>
      <c r="AV218" s="20"/>
      <c r="AW218" s="19">
        <f>(AV218*$D218*$E218*$G218*$H218*$AW$14)</f>
        <v>0</v>
      </c>
      <c r="AX218" s="20"/>
      <c r="AY218" s="19">
        <f>(AX218*$D218*$E218*$G218*$H218*$AY$14)</f>
        <v>0</v>
      </c>
      <c r="AZ218" s="20"/>
      <c r="BA218" s="19">
        <f>(AZ218*$D218*$E218*$G218*$H218*$BA$14)</f>
        <v>0</v>
      </c>
      <c r="BB218" s="20"/>
      <c r="BC218" s="19">
        <f>(BB218*$D218*$E218*$G218*$H218*$BC$14)</f>
        <v>0</v>
      </c>
      <c r="BD218" s="20"/>
      <c r="BE218" s="19">
        <f>(BD218*$D218*$E218*$G218*$I218*$BE$14)</f>
        <v>0</v>
      </c>
      <c r="BF218" s="20"/>
      <c r="BG218" s="19">
        <f>(BF218*$D218*$E218*$G218*$I218*$BG$14)</f>
        <v>0</v>
      </c>
      <c r="BH218" s="20"/>
      <c r="BI218" s="19">
        <f>(BH218*$D218*$E218*$G218*$I218*$BI$14)</f>
        <v>0</v>
      </c>
      <c r="BJ218" s="20"/>
      <c r="BK218" s="19">
        <f>(BJ218*$D218*$E218*$G218*$I218*$BK$14)</f>
        <v>0</v>
      </c>
      <c r="BL218" s="20"/>
      <c r="BM218" s="19">
        <f>(BL218*$D218*$E218*$G218*$I218*$BM$14)</f>
        <v>0</v>
      </c>
      <c r="BN218" s="26"/>
      <c r="BO218" s="19">
        <f>(BN218*$D218*$E218*$G218*$I218*$BO$14)</f>
        <v>0</v>
      </c>
      <c r="BP218" s="20"/>
      <c r="BQ218" s="19">
        <f>(BP218*$D218*$E218*$G218*$I218*$BQ$14)</f>
        <v>0</v>
      </c>
      <c r="BR218" s="20"/>
      <c r="BS218" s="19">
        <f>(BR218*$D218*$E218*$G218*$I218*$BS$14)</f>
        <v>0</v>
      </c>
      <c r="BT218" s="20"/>
      <c r="BU218" s="19">
        <f>(BT218*$D218*$E218*$G218*$I218*$BU$14)</f>
        <v>0</v>
      </c>
      <c r="BV218" s="20"/>
      <c r="BW218" s="19">
        <f>(BV218*$D218*$E218*$G218*$I218*$BW$14)</f>
        <v>0</v>
      </c>
      <c r="BX218" s="20"/>
      <c r="BY218" s="22">
        <f>(BX218*$D218*$E218*$G218*$I218*$BY$14)</f>
        <v>0</v>
      </c>
      <c r="BZ218" s="20"/>
      <c r="CA218" s="19">
        <f>(BZ218*$D218*$E218*$G218*$H218*$CA$14)</f>
        <v>0</v>
      </c>
      <c r="CB218" s="20">
        <v>1</v>
      </c>
      <c r="CC218" s="19">
        <f>(CB218*$D218*$E218*$G218*$H218*$CC$14)</f>
        <v>40212.858</v>
      </c>
      <c r="CD218" s="20"/>
      <c r="CE218" s="21">
        <f>(CD218*$D218*$E218*$G218*$H218*$CE$14)</f>
        <v>0</v>
      </c>
      <c r="CF218" s="20"/>
      <c r="CG218" s="20">
        <f>(CF218*$D218*$E218*$G218*$H218*$CG$14)</f>
        <v>0</v>
      </c>
      <c r="CH218" s="20"/>
      <c r="CI218" s="19">
        <f>(CH218*$D218*$E218*$G218*$I218*$CI$14)</f>
        <v>0</v>
      </c>
      <c r="CJ218" s="20"/>
      <c r="CK218" s="19">
        <f>(CJ218*$D218*$E218*$G218*$H218*$CK$14)</f>
        <v>0</v>
      </c>
      <c r="CL218" s="20"/>
      <c r="CM218" s="19">
        <f>(CL218*$D218*$E218*$G218*$H218*$CM$14)</f>
        <v>0</v>
      </c>
      <c r="CN218" s="20"/>
      <c r="CO218" s="19">
        <f>(CN218*$D218*$E218*$G218*$H218*$CO$14)</f>
        <v>0</v>
      </c>
      <c r="CP218" s="20"/>
      <c r="CQ218" s="19">
        <f>(CP218*$D218*$E218*$G218*$H218*$CQ$14)</f>
        <v>0</v>
      </c>
      <c r="CR218" s="20"/>
      <c r="CS218" s="19">
        <f>(CR218*$D218*$E218*$G218*$H218*$CS$14)</f>
        <v>0</v>
      </c>
      <c r="CT218" s="20"/>
      <c r="CU218" s="19">
        <f>(CT218*$D218*$E218*$G218*$I218*$CU$14)</f>
        <v>0</v>
      </c>
      <c r="CV218" s="24">
        <v>0</v>
      </c>
      <c r="CW218" s="19">
        <f>(CV218*$D218*$E218*$G218*$I218*$CW$14)</f>
        <v>0</v>
      </c>
      <c r="CX218" s="20"/>
      <c r="CY218" s="19">
        <f>(CX218*$D218*$E218*$G218*$H218*$CY$14)</f>
        <v>0</v>
      </c>
      <c r="CZ218" s="20"/>
      <c r="DA218" s="19">
        <f>(CZ218*$D218*$E218*$G218*$I218*$DA$14)</f>
        <v>0</v>
      </c>
      <c r="DB218" s="20"/>
      <c r="DC218" s="19">
        <f>(DB218*$D218*$E218*$G218*$I218*$DC$14)</f>
        <v>0</v>
      </c>
      <c r="DD218" s="20"/>
      <c r="DE218" s="19">
        <f>(DD218*$D218*$E218*$G218*$I218*$DE$14)</f>
        <v>0</v>
      </c>
      <c r="DF218" s="20"/>
      <c r="DG218" s="19">
        <f>(DF218*$D218*$E218*$G218*$I218*$DG$14)</f>
        <v>0</v>
      </c>
      <c r="DH218" s="20"/>
      <c r="DI218" s="19">
        <f>(DH218*$D218*$E218*$G218*$J218*$DI$14)</f>
        <v>0</v>
      </c>
      <c r="DJ218" s="20"/>
      <c r="DK218" s="19">
        <f>(DJ218*$D218*$E218*$G218*$K218*$DK$14)</f>
        <v>0</v>
      </c>
      <c r="DL218" s="19">
        <f t="shared" ref="DL218:DM221" si="1059">SUM(L218,N218,P218,R218,T218,V218,X218,Z218,AB218,AD218,AF218,AH218,AJ218,AN218,AP218,CD218,AR218,AT218,AV218,AX218,AZ218,CH218,BB218,BD218,BF218,BJ218,AL218,BL218,BN218,BP218,BR218,BT218,BV218,BX218,BZ218,CB218,CF218,CJ218,CL218,CN218,CP218,CR218,CT218,CV218,BH218,CX218,CZ218,DB218,DD218,DF218,DH218,DJ218)</f>
        <v>5</v>
      </c>
      <c r="DM218" s="19">
        <f t="shared" si="1059"/>
        <v>196793.89800000004</v>
      </c>
    </row>
    <row r="219" spans="1:117" ht="15.75" customHeight="1" x14ac:dyDescent="0.25">
      <c r="A219" s="123"/>
      <c r="B219" s="81">
        <v>182</v>
      </c>
      <c r="C219" s="13" t="s">
        <v>338</v>
      </c>
      <c r="D219" s="14">
        <v>22900</v>
      </c>
      <c r="E219" s="27">
        <v>0.39</v>
      </c>
      <c r="F219" s="27"/>
      <c r="G219" s="16">
        <v>1</v>
      </c>
      <c r="H219" s="14">
        <v>1.4</v>
      </c>
      <c r="I219" s="14">
        <v>1.68</v>
      </c>
      <c r="J219" s="14">
        <v>2.23</v>
      </c>
      <c r="K219" s="17">
        <v>2.57</v>
      </c>
      <c r="L219" s="20"/>
      <c r="M219" s="19">
        <f t="shared" si="1054"/>
        <v>0</v>
      </c>
      <c r="N219" s="20"/>
      <c r="O219" s="20">
        <f>(N219*$D219*$E219*$G219*$H219*$O$14)</f>
        <v>0</v>
      </c>
      <c r="P219" s="20">
        <v>136</v>
      </c>
      <c r="Q219" s="19">
        <f>(P219*$D219*$E219*$G219*$H219*$Q$14)</f>
        <v>1870508.6400000001</v>
      </c>
      <c r="R219" s="20"/>
      <c r="S219" s="19">
        <f t="shared" si="1058"/>
        <v>0</v>
      </c>
      <c r="T219" s="20"/>
      <c r="U219" s="19">
        <f>(T219*$D219*$E219*$G219*$H219*$U$14)</f>
        <v>0</v>
      </c>
      <c r="V219" s="20"/>
      <c r="W219" s="19">
        <f>(V219*$D219*$E219*$G219*$H219*$W$14)</f>
        <v>0</v>
      </c>
      <c r="X219" s="20"/>
      <c r="Y219" s="19">
        <f>(X219*$D219*$E219*$G219*$H219*$Y$14)</f>
        <v>0</v>
      </c>
      <c r="Z219" s="20"/>
      <c r="AA219" s="19">
        <f>(Z219*$D219*$E219*$G219*$H219*$AA$14)</f>
        <v>0</v>
      </c>
      <c r="AB219" s="20"/>
      <c r="AC219" s="19">
        <f>(AB219*$D219*$E219*$G219*$H219*$AC$14)</f>
        <v>0</v>
      </c>
      <c r="AD219" s="20"/>
      <c r="AE219" s="19">
        <f>(AD219*$D219*$E219*$G219*$H219*$AE$14)</f>
        <v>0</v>
      </c>
      <c r="AF219" s="77"/>
      <c r="AG219" s="19">
        <f>(AF219*$D219*$E219*$G219*$H219*$AG$14)</f>
        <v>0</v>
      </c>
      <c r="AH219" s="20">
        <v>7</v>
      </c>
      <c r="AI219" s="19">
        <f>(AH219*$D219*$E219*$G219*$H219*$AI$14)</f>
        <v>96276.18</v>
      </c>
      <c r="AJ219" s="24">
        <v>0</v>
      </c>
      <c r="AK219" s="19">
        <f>(AJ219*$D219*$E219*$G219*$I219*$AK$14)</f>
        <v>0</v>
      </c>
      <c r="AL219" s="20"/>
      <c r="AM219" s="19">
        <f>(AL219*$D219*$E219*$G219*$I219*$AM$14)</f>
        <v>0</v>
      </c>
      <c r="AN219" s="20"/>
      <c r="AO219" s="19">
        <f>(AN219*$D219*$E219*$G219*$H219*$AO$14)</f>
        <v>0</v>
      </c>
      <c r="AP219" s="20"/>
      <c r="AQ219" s="20">
        <f>(AP219*$D219*$E219*$G219*$H219*$AQ$14)</f>
        <v>0</v>
      </c>
      <c r="AR219" s="20"/>
      <c r="AS219" s="20">
        <f>(AR219*$D219*$E219*$G219*$H219*$AS$14)</f>
        <v>0</v>
      </c>
      <c r="AT219" s="20"/>
      <c r="AU219" s="19">
        <f>(AT219*$D219*$E219*$G219*$H219*$AU$14)</f>
        <v>0</v>
      </c>
      <c r="AV219" s="20"/>
      <c r="AW219" s="19">
        <f>(AV219*$D219*$E219*$G219*$H219*$AW$14)</f>
        <v>0</v>
      </c>
      <c r="AX219" s="20"/>
      <c r="AY219" s="19">
        <f>(AX219*$D219*$E219*$G219*$H219*$AY$14)</f>
        <v>0</v>
      </c>
      <c r="AZ219" s="20">
        <v>90</v>
      </c>
      <c r="BA219" s="19">
        <f>(AZ219*$D219*$E219*$G219*$H219*$BA$14)</f>
        <v>1237836.6000000001</v>
      </c>
      <c r="BB219" s="20">
        <v>16</v>
      </c>
      <c r="BC219" s="19">
        <f>(BB219*$D219*$E219*$G219*$H219*$BC$14)</f>
        <v>220059.84000000003</v>
      </c>
      <c r="BD219" s="20">
        <v>75</v>
      </c>
      <c r="BE219" s="19">
        <f>(BD219*$D219*$E219*$G219*$I219*$BE$14)</f>
        <v>1125306</v>
      </c>
      <c r="BF219" s="20">
        <v>23</v>
      </c>
      <c r="BG219" s="19">
        <f>(BF219*$D219*$E219*$G219*$I219*$BG$14)</f>
        <v>345093.83999999997</v>
      </c>
      <c r="BH219" s="20">
        <v>73</v>
      </c>
      <c r="BI219" s="19">
        <f>(BH219*$D219*$E219*$G219*$I219*$BI$14)</f>
        <v>1259592.5159999998</v>
      </c>
      <c r="BJ219" s="20"/>
      <c r="BK219" s="19">
        <f>(BJ219*$D219*$E219*$G219*$I219*$BK$14)</f>
        <v>0</v>
      </c>
      <c r="BL219" s="20">
        <v>53</v>
      </c>
      <c r="BM219" s="19">
        <f>(BL219*$D219*$E219*$G219*$I219*$BM$14)</f>
        <v>874737.86400000006</v>
      </c>
      <c r="BN219" s="26">
        <v>8</v>
      </c>
      <c r="BO219" s="19">
        <f>(BN219*$D219*$E219*$G219*$I219*$BO$14)</f>
        <v>120032.64</v>
      </c>
      <c r="BP219" s="20">
        <v>36</v>
      </c>
      <c r="BQ219" s="19">
        <f>(BP219*$D219*$E219*$G219*$I219*$BQ$14)</f>
        <v>675183.6</v>
      </c>
      <c r="BR219" s="20">
        <v>19</v>
      </c>
      <c r="BS219" s="19">
        <f>(BR219*$D219*$E219*$G219*$I219*$BS$14)</f>
        <v>256569.76799999998</v>
      </c>
      <c r="BT219" s="20">
        <v>19</v>
      </c>
      <c r="BU219" s="19">
        <f>(BT219*$D219*$E219*$G219*$I219*$BU$14)</f>
        <v>356346.89999999997</v>
      </c>
      <c r="BV219" s="20">
        <v>10</v>
      </c>
      <c r="BW219" s="19">
        <f>(BV219*$D219*$E219*$G219*$I219*$BW$14)</f>
        <v>150040.79999999999</v>
      </c>
      <c r="BX219" s="20">
        <v>12</v>
      </c>
      <c r="BY219" s="22">
        <f>(BX219*$D219*$E219*$G219*$I219*$BY$14)</f>
        <v>180048.96</v>
      </c>
      <c r="BZ219" s="20"/>
      <c r="CA219" s="19">
        <f>(BZ219*$D219*$E219*$G219*$H219*$CA$14)</f>
        <v>0</v>
      </c>
      <c r="CB219" s="20"/>
      <c r="CC219" s="19">
        <f>(CB219*$D219*$E219*$G219*$H219*$CC$14)</f>
        <v>0</v>
      </c>
      <c r="CD219" s="20"/>
      <c r="CE219" s="21">
        <f>(CD219*$D219*$E219*$G219*$H219*$CE$14)</f>
        <v>0</v>
      </c>
      <c r="CF219" s="20"/>
      <c r="CG219" s="20">
        <f>(CF219*$D219*$E219*$G219*$H219*$CG$14)</f>
        <v>0</v>
      </c>
      <c r="CH219" s="20"/>
      <c r="CI219" s="19">
        <f>(CH219*$D219*$E219*$G219*$I219*$CI$14)</f>
        <v>0</v>
      </c>
      <c r="CJ219" s="20"/>
      <c r="CK219" s="19">
        <f>(CJ219*$D219*$E219*$G219*$H219*$CK$14)</f>
        <v>0</v>
      </c>
      <c r="CL219" s="20"/>
      <c r="CM219" s="19">
        <f>(CL219*$D219*$E219*$G219*$H219*$CM$14)</f>
        <v>0</v>
      </c>
      <c r="CN219" s="20"/>
      <c r="CO219" s="19">
        <f>(CN219*$D219*$E219*$G219*$H219*$CO$14)</f>
        <v>0</v>
      </c>
      <c r="CP219" s="20">
        <v>5</v>
      </c>
      <c r="CQ219" s="19">
        <f>(CP219*$D219*$E219*$G219*$H219*$CQ$14)</f>
        <v>70644.209999999992</v>
      </c>
      <c r="CR219" s="20">
        <v>9</v>
      </c>
      <c r="CS219" s="19">
        <f>(CR219*$D219*$E219*$G219*$H219*$CS$14)</f>
        <v>127159.57799999998</v>
      </c>
      <c r="CT219" s="20"/>
      <c r="CU219" s="19">
        <f>(CT219*$D219*$E219*$G219*$I219*$CU$14)</f>
        <v>0</v>
      </c>
      <c r="CV219" s="24">
        <v>0</v>
      </c>
      <c r="CW219" s="19">
        <f>(CV219*$D219*$E219*$G219*$I219*$CW$14)</f>
        <v>0</v>
      </c>
      <c r="CX219" s="20"/>
      <c r="CY219" s="19">
        <f>(CX219*$D219*$E219*$G219*$H219*$CY$14)</f>
        <v>0</v>
      </c>
      <c r="CZ219" s="20"/>
      <c r="DA219" s="19">
        <f>(CZ219*$D219*$E219*$G219*$I219*$DA$14)</f>
        <v>0</v>
      </c>
      <c r="DB219" s="20"/>
      <c r="DC219" s="19">
        <f>(DB219*$D219*$E219*$G219*$I219*$DC$14)</f>
        <v>0</v>
      </c>
      <c r="DD219" s="20">
        <v>1</v>
      </c>
      <c r="DE219" s="19">
        <f>(DD219*$D219*$E219*$G219*$I219*$DE$14)</f>
        <v>18004.896000000001</v>
      </c>
      <c r="DF219" s="20">
        <v>3</v>
      </c>
      <c r="DG219" s="19">
        <f>(DF219*$D219*$E219*$G219*$I219*$DG$14)</f>
        <v>50863.831199999993</v>
      </c>
      <c r="DH219" s="20">
        <v>9</v>
      </c>
      <c r="DI219" s="19">
        <f>(DH219*$D219*$E219*$G219*$J219*$DI$14)</f>
        <v>215094.204</v>
      </c>
      <c r="DJ219" s="20">
        <v>30</v>
      </c>
      <c r="DK219" s="19">
        <f>(DJ219*$D219*$E219*$G219*$K219*$DK$14)</f>
        <v>826296.12</v>
      </c>
      <c r="DL219" s="19">
        <f t="shared" si="1059"/>
        <v>634</v>
      </c>
      <c r="DM219" s="19">
        <f t="shared" si="1059"/>
        <v>10075696.987199998</v>
      </c>
    </row>
    <row r="220" spans="1:117" ht="30.75" customHeight="1" x14ac:dyDescent="0.25">
      <c r="A220" s="123"/>
      <c r="B220" s="81">
        <v>183</v>
      </c>
      <c r="C220" s="13" t="s">
        <v>339</v>
      </c>
      <c r="D220" s="14">
        <v>22900</v>
      </c>
      <c r="E220" s="23">
        <v>1.85</v>
      </c>
      <c r="F220" s="23"/>
      <c r="G220" s="16">
        <v>1</v>
      </c>
      <c r="H220" s="14">
        <v>1.4</v>
      </c>
      <c r="I220" s="14">
        <v>1.68</v>
      </c>
      <c r="J220" s="14">
        <v>2.23</v>
      </c>
      <c r="K220" s="17">
        <v>2.57</v>
      </c>
      <c r="L220" s="20"/>
      <c r="M220" s="19">
        <f t="shared" si="1054"/>
        <v>0</v>
      </c>
      <c r="N220" s="20"/>
      <c r="O220" s="20">
        <f>(N220*$D220*$E220*$G220*$H220*$O$14)</f>
        <v>0</v>
      </c>
      <c r="P220" s="20">
        <v>122</v>
      </c>
      <c r="Q220" s="19">
        <f>(P220*$D220*$E220*$G220*$H220*$Q$14)</f>
        <v>7959536.2000000002</v>
      </c>
      <c r="R220" s="20"/>
      <c r="S220" s="19">
        <f t="shared" si="1058"/>
        <v>0</v>
      </c>
      <c r="T220" s="20"/>
      <c r="U220" s="19">
        <f>(T220*$D220*$E220*$G220*$H220*$U$14)</f>
        <v>0</v>
      </c>
      <c r="V220" s="20"/>
      <c r="W220" s="19">
        <f>(V220*$D220*$E220*$G220*$H220*$W$14)</f>
        <v>0</v>
      </c>
      <c r="X220" s="20"/>
      <c r="Y220" s="19">
        <f>(X220*$D220*$E220*$G220*$H220*$Y$14)</f>
        <v>0</v>
      </c>
      <c r="Z220" s="20"/>
      <c r="AA220" s="19">
        <f>(Z220*$D220*$E220*$G220*$H220*$AA$14)</f>
        <v>0</v>
      </c>
      <c r="AB220" s="20"/>
      <c r="AC220" s="19">
        <f>(AB220*$D220*$E220*$G220*$H220*$AC$14)</f>
        <v>0</v>
      </c>
      <c r="AD220" s="20"/>
      <c r="AE220" s="19">
        <f>(AD220*$D220*$E220*$G220*$H220*$AE$14)</f>
        <v>0</v>
      </c>
      <c r="AF220" s="77"/>
      <c r="AG220" s="19">
        <f>(AF220*$D220*$E220*$G220*$H220*$AG$14)</f>
        <v>0</v>
      </c>
      <c r="AH220" s="20"/>
      <c r="AI220" s="19">
        <f>(AH220*$D220*$E220*$G220*$H220*$AI$14)</f>
        <v>0</v>
      </c>
      <c r="AJ220" s="24">
        <v>0</v>
      </c>
      <c r="AK220" s="19">
        <f>(AJ220*$D220*$E220*$G220*$I220*$AK$14)</f>
        <v>0</v>
      </c>
      <c r="AL220" s="20"/>
      <c r="AM220" s="19">
        <f>(AL220*$D220*$E220*$G220*$I220*$AM$14)</f>
        <v>0</v>
      </c>
      <c r="AN220" s="20"/>
      <c r="AO220" s="19">
        <f>(AN220*$D220*$E220*$G220*$H220*$AO$14)</f>
        <v>0</v>
      </c>
      <c r="AP220" s="20"/>
      <c r="AQ220" s="20">
        <f>(AP220*$D220*$E220*$G220*$H220*$AQ$14)</f>
        <v>0</v>
      </c>
      <c r="AR220" s="20"/>
      <c r="AS220" s="20">
        <f>(AR220*$D220*$E220*$G220*$H220*$AS$14)</f>
        <v>0</v>
      </c>
      <c r="AT220" s="20"/>
      <c r="AU220" s="19">
        <f>(AT220*$D220*$E220*$G220*$H220*$AU$14)</f>
        <v>0</v>
      </c>
      <c r="AV220" s="20"/>
      <c r="AW220" s="19">
        <f>(AV220*$D220*$E220*$G220*$H220*$AW$14)</f>
        <v>0</v>
      </c>
      <c r="AX220" s="20"/>
      <c r="AY220" s="19">
        <f>(AX220*$D220*$E220*$G220*$H220*$AY$14)</f>
        <v>0</v>
      </c>
      <c r="AZ220" s="20"/>
      <c r="BA220" s="19">
        <f>(AZ220*$D220*$E220*$G220*$H220*$BA$14)</f>
        <v>0</v>
      </c>
      <c r="BB220" s="20"/>
      <c r="BC220" s="19">
        <f>(BB220*$D220*$E220*$G220*$H220*$BC$14)</f>
        <v>0</v>
      </c>
      <c r="BD220" s="20"/>
      <c r="BE220" s="19">
        <f>(BD220*$D220*$E220*$G220*$I220*$BE$14)</f>
        <v>0</v>
      </c>
      <c r="BF220" s="20"/>
      <c r="BG220" s="19">
        <f>(BF220*$D220*$E220*$G220*$I220*$BG$14)</f>
        <v>0</v>
      </c>
      <c r="BH220" s="20">
        <v>5</v>
      </c>
      <c r="BI220" s="19">
        <f>(BH220*$D220*$E220*$G220*$I220*$BI$14)</f>
        <v>409245.89999999997</v>
      </c>
      <c r="BJ220" s="20"/>
      <c r="BK220" s="19">
        <f>(BJ220*$D220*$E220*$G220*$I220*$BK$14)</f>
        <v>0</v>
      </c>
      <c r="BL220" s="20"/>
      <c r="BM220" s="19">
        <f>(BL220*$D220*$E220*$G220*$I220*$BM$14)</f>
        <v>0</v>
      </c>
      <c r="BN220" s="20">
        <v>1</v>
      </c>
      <c r="BO220" s="19">
        <f>(BN220*$D220*$E220*$G220*$I220*$BO$14)</f>
        <v>71173.2</v>
      </c>
      <c r="BP220" s="20"/>
      <c r="BQ220" s="19">
        <f>(BP220*$D220*$E220*$G220*$I220*$BQ$14)</f>
        <v>0</v>
      </c>
      <c r="BR220" s="20"/>
      <c r="BS220" s="19">
        <f>(BR220*$D220*$E220*$G220*$I220*$BS$14)</f>
        <v>0</v>
      </c>
      <c r="BT220" s="20"/>
      <c r="BU220" s="19">
        <f>(BT220*$D220*$E220*$G220*$I220*$BU$14)</f>
        <v>0</v>
      </c>
      <c r="BV220" s="20">
        <v>21</v>
      </c>
      <c r="BW220" s="19">
        <f>(BV220*$D220*$E220*$G220*$I220*$BW$14)</f>
        <v>1494637.2</v>
      </c>
      <c r="BX220" s="20"/>
      <c r="BY220" s="22">
        <f>(BX220*$D220*$E220*$G220*$I220*$BY$14)</f>
        <v>0</v>
      </c>
      <c r="BZ220" s="20"/>
      <c r="CA220" s="19">
        <f>(BZ220*$D220*$E220*$G220*$H220*$CA$14)</f>
        <v>0</v>
      </c>
      <c r="CB220" s="20"/>
      <c r="CC220" s="19">
        <f>(CB220*$D220*$E220*$G220*$H220*$CC$14)</f>
        <v>0</v>
      </c>
      <c r="CD220" s="20"/>
      <c r="CE220" s="21">
        <f>(CD220*$D220*$E220*$G220*$H220*$CE$14)</f>
        <v>0</v>
      </c>
      <c r="CF220" s="20"/>
      <c r="CG220" s="20">
        <f>(CF220*$D220*$E220*$G220*$H220*$CG$14)</f>
        <v>0</v>
      </c>
      <c r="CH220" s="20"/>
      <c r="CI220" s="19">
        <f>(CH220*$D220*$E220*$G220*$I220*$CI$14)</f>
        <v>0</v>
      </c>
      <c r="CJ220" s="20"/>
      <c r="CK220" s="19">
        <f>(CJ220*$D220*$E220*$G220*$H220*$CK$14)</f>
        <v>0</v>
      </c>
      <c r="CL220" s="20"/>
      <c r="CM220" s="19">
        <f>(CL220*$D220*$E220*$G220*$H220*$CM$14)</f>
        <v>0</v>
      </c>
      <c r="CN220" s="20"/>
      <c r="CO220" s="19">
        <f>(CN220*$D220*$E220*$G220*$H220*$CO$14)</f>
        <v>0</v>
      </c>
      <c r="CP220" s="20"/>
      <c r="CQ220" s="19">
        <f>(CP220*$D220*$E220*$G220*$H220*$CQ$14)</f>
        <v>0</v>
      </c>
      <c r="CR220" s="20"/>
      <c r="CS220" s="19">
        <f>(CR220*$D220*$E220*$G220*$H220*$CS$14)</f>
        <v>0</v>
      </c>
      <c r="CT220" s="20"/>
      <c r="CU220" s="19">
        <f>(CT220*$D220*$E220*$G220*$I220*$CU$14)</f>
        <v>0</v>
      </c>
      <c r="CV220" s="24">
        <v>0</v>
      </c>
      <c r="CW220" s="19">
        <f>(CV220*$D220*$E220*$G220*$I220*$CW$14)</f>
        <v>0</v>
      </c>
      <c r="CX220" s="20"/>
      <c r="CY220" s="19">
        <f>(CX220*$D220*$E220*$G220*$H220*$CY$14)</f>
        <v>0</v>
      </c>
      <c r="CZ220" s="20"/>
      <c r="DA220" s="19">
        <f>(CZ220*$D220*$E220*$G220*$I220*$DA$14)</f>
        <v>0</v>
      </c>
      <c r="DB220" s="20"/>
      <c r="DC220" s="19">
        <f>(DB220*$D220*$E220*$G220*$I220*$DC$14)</f>
        <v>0</v>
      </c>
      <c r="DD220" s="20"/>
      <c r="DE220" s="19">
        <f>(DD220*$D220*$E220*$G220*$I220*$DE$14)</f>
        <v>0</v>
      </c>
      <c r="DF220" s="20">
        <v>7</v>
      </c>
      <c r="DG220" s="19">
        <f>(DF220*$D220*$E220*$G220*$I220*$DG$14)</f>
        <v>562980.01199999987</v>
      </c>
      <c r="DH220" s="20"/>
      <c r="DI220" s="19">
        <f>(DH220*$D220*$E220*$G220*$J220*$DI$14)</f>
        <v>0</v>
      </c>
      <c r="DJ220" s="20"/>
      <c r="DK220" s="19">
        <f>(DJ220*$D220*$E220*$G220*$K220*$DK$14)</f>
        <v>0</v>
      </c>
      <c r="DL220" s="19">
        <f t="shared" si="1059"/>
        <v>156</v>
      </c>
      <c r="DM220" s="19">
        <f t="shared" si="1059"/>
        <v>10497572.512</v>
      </c>
    </row>
    <row r="221" spans="1:117" ht="30" customHeight="1" x14ac:dyDescent="0.25">
      <c r="A221" s="123"/>
      <c r="B221" s="81">
        <v>184</v>
      </c>
      <c r="C221" s="13" t="s">
        <v>340</v>
      </c>
      <c r="D221" s="14">
        <v>22900</v>
      </c>
      <c r="E221" s="27">
        <v>2.12</v>
      </c>
      <c r="F221" s="27"/>
      <c r="G221" s="16">
        <v>1</v>
      </c>
      <c r="H221" s="14">
        <v>1.4</v>
      </c>
      <c r="I221" s="14">
        <v>1.68</v>
      </c>
      <c r="J221" s="14">
        <v>2.23</v>
      </c>
      <c r="K221" s="17">
        <v>2.57</v>
      </c>
      <c r="L221" s="20"/>
      <c r="M221" s="19">
        <f t="shared" si="1054"/>
        <v>0</v>
      </c>
      <c r="N221" s="20"/>
      <c r="O221" s="20">
        <f>(N221*$D221*$E221*$G221*$H221*$O$14)</f>
        <v>0</v>
      </c>
      <c r="P221" s="20">
        <v>7</v>
      </c>
      <c r="Q221" s="19">
        <f>(P221*$D221*$E221*$G221*$H221*$Q$14)</f>
        <v>523347.44</v>
      </c>
      <c r="R221" s="20"/>
      <c r="S221" s="19">
        <f t="shared" si="1058"/>
        <v>0</v>
      </c>
      <c r="T221" s="20"/>
      <c r="U221" s="19">
        <f>(T221*$D221*$E221*$G221*$H221*$U$14)</f>
        <v>0</v>
      </c>
      <c r="V221" s="20"/>
      <c r="W221" s="19">
        <f>(V221*$D221*$E221*$G221*$H221*$W$14)</f>
        <v>0</v>
      </c>
      <c r="X221" s="20"/>
      <c r="Y221" s="19">
        <f>(X221*$D221*$E221*$G221*$H221*$Y$14)</f>
        <v>0</v>
      </c>
      <c r="Z221" s="20"/>
      <c r="AA221" s="19">
        <f>(Z221*$D221*$E221*$G221*$H221*$AA$14)</f>
        <v>0</v>
      </c>
      <c r="AB221" s="20"/>
      <c r="AC221" s="19">
        <f>(AB221*$D221*$E221*$G221*$H221*$AC$14)</f>
        <v>0</v>
      </c>
      <c r="AD221" s="20"/>
      <c r="AE221" s="19">
        <f>(AD221*$D221*$E221*$G221*$H221*$AE$14)</f>
        <v>0</v>
      </c>
      <c r="AF221" s="77"/>
      <c r="AG221" s="19">
        <f>(AF221*$D221*$E221*$G221*$H221*$AG$14)</f>
        <v>0</v>
      </c>
      <c r="AH221" s="20"/>
      <c r="AI221" s="19">
        <f>(AH221*$D221*$E221*$G221*$H221*$AI$14)</f>
        <v>0</v>
      </c>
      <c r="AJ221" s="24">
        <v>0</v>
      </c>
      <c r="AK221" s="19">
        <f>(AJ221*$D221*$E221*$G221*$I221*$AK$14)</f>
        <v>0</v>
      </c>
      <c r="AL221" s="20"/>
      <c r="AM221" s="19">
        <f>(AL221*$D221*$E221*$G221*$I221*$AM$14)</f>
        <v>0</v>
      </c>
      <c r="AN221" s="20"/>
      <c r="AO221" s="19">
        <f>(AN221*$D221*$E221*$G221*$H221*$AO$14)</f>
        <v>0</v>
      </c>
      <c r="AP221" s="20"/>
      <c r="AQ221" s="20">
        <f>(AP221*$D221*$E221*$G221*$H221*$AQ$14)</f>
        <v>0</v>
      </c>
      <c r="AR221" s="20"/>
      <c r="AS221" s="20">
        <f>(AR221*$D221*$E221*$G221*$H221*$AS$14)</f>
        <v>0</v>
      </c>
      <c r="AT221" s="20"/>
      <c r="AU221" s="19">
        <f>(AT221*$D221*$E221*$G221*$H221*$AU$14)</f>
        <v>0</v>
      </c>
      <c r="AV221" s="20"/>
      <c r="AW221" s="19">
        <f>(AV221*$D221*$E221*$G221*$H221*$AW$14)</f>
        <v>0</v>
      </c>
      <c r="AX221" s="20"/>
      <c r="AY221" s="19">
        <f>(AX221*$D221*$E221*$G221*$H221*$AY$14)</f>
        <v>0</v>
      </c>
      <c r="AZ221" s="20"/>
      <c r="BA221" s="19">
        <f>(AZ221*$D221*$E221*$G221*$H221*$BA$14)</f>
        <v>0</v>
      </c>
      <c r="BB221" s="20"/>
      <c r="BC221" s="19">
        <f>(BB221*$D221*$E221*$G221*$H221*$BC$14)</f>
        <v>0</v>
      </c>
      <c r="BD221" s="20"/>
      <c r="BE221" s="19">
        <f>(BD221*$D221*$E221*$G221*$I221*$BE$14)</f>
        <v>0</v>
      </c>
      <c r="BF221" s="20"/>
      <c r="BG221" s="19">
        <f>(BF221*$D221*$E221*$G221*$I221*$BG$14)</f>
        <v>0</v>
      </c>
      <c r="BH221" s="20"/>
      <c r="BI221" s="19">
        <f>(BH221*$D221*$E221*$G221*$I221*$BI$14)</f>
        <v>0</v>
      </c>
      <c r="BJ221" s="20"/>
      <c r="BK221" s="19">
        <f>(BJ221*$D221*$E221*$G221*$I221*$BK$14)</f>
        <v>0</v>
      </c>
      <c r="BL221" s="20"/>
      <c r="BM221" s="19">
        <f>(BL221*$D221*$E221*$G221*$I221*$BM$14)</f>
        <v>0</v>
      </c>
      <c r="BN221" s="20"/>
      <c r="BO221" s="19">
        <f>(BN221*$D221*$E221*$G221*$I221*$BO$14)</f>
        <v>0</v>
      </c>
      <c r="BP221" s="20"/>
      <c r="BQ221" s="19">
        <f>(BP221*$D221*$E221*$G221*$I221*$BQ$14)</f>
        <v>0</v>
      </c>
      <c r="BR221" s="20"/>
      <c r="BS221" s="19">
        <f>(BR221*$D221*$E221*$G221*$I221*$BS$14)</f>
        <v>0</v>
      </c>
      <c r="BT221" s="20"/>
      <c r="BU221" s="19">
        <f>(BT221*$D221*$E221*$G221*$I221*$BU$14)</f>
        <v>0</v>
      </c>
      <c r="BV221" s="20"/>
      <c r="BW221" s="19">
        <f>(BV221*$D221*$E221*$G221*$I221*$BW$14)</f>
        <v>0</v>
      </c>
      <c r="BX221" s="20"/>
      <c r="BY221" s="22">
        <f>(BX221*$D221*$E221*$G221*$I221*$BY$14)</f>
        <v>0</v>
      </c>
      <c r="BZ221" s="20"/>
      <c r="CA221" s="19">
        <f>(BZ221*$D221*$E221*$G221*$H221*$CA$14)</f>
        <v>0</v>
      </c>
      <c r="CB221" s="20"/>
      <c r="CC221" s="19">
        <f>(CB221*$D221*$E221*$G221*$H221*$CC$14)</f>
        <v>0</v>
      </c>
      <c r="CD221" s="20"/>
      <c r="CE221" s="21">
        <f>(CD221*$D221*$E221*$G221*$H221*$CE$14)</f>
        <v>0</v>
      </c>
      <c r="CF221" s="20"/>
      <c r="CG221" s="20">
        <f>(CF221*$D221*$E221*$G221*$H221*$CG$14)</f>
        <v>0</v>
      </c>
      <c r="CH221" s="20"/>
      <c r="CI221" s="19">
        <f>(CH221*$D221*$E221*$G221*$I221*$CI$14)</f>
        <v>0</v>
      </c>
      <c r="CJ221" s="20"/>
      <c r="CK221" s="19">
        <f>(CJ221*$D221*$E221*$G221*$H221*$CK$14)</f>
        <v>0</v>
      </c>
      <c r="CL221" s="20"/>
      <c r="CM221" s="19">
        <f>(CL221*$D221*$E221*$G221*$H221*$CM$14)</f>
        <v>0</v>
      </c>
      <c r="CN221" s="20"/>
      <c r="CO221" s="19">
        <f>(CN221*$D221*$E221*$G221*$H221*$CO$14)</f>
        <v>0</v>
      </c>
      <c r="CP221" s="20"/>
      <c r="CQ221" s="19">
        <f>(CP221*$D221*$E221*$G221*$H221*$CQ$14)</f>
        <v>0</v>
      </c>
      <c r="CR221" s="20"/>
      <c r="CS221" s="19">
        <f>(CR221*$D221*$E221*$G221*$H221*$CS$14)</f>
        <v>0</v>
      </c>
      <c r="CT221" s="20"/>
      <c r="CU221" s="19">
        <f>(CT221*$D221*$E221*$G221*$I221*$CU$14)</f>
        <v>0</v>
      </c>
      <c r="CV221" s="24">
        <v>0</v>
      </c>
      <c r="CW221" s="19">
        <f>(CV221*$D221*$E221*$G221*$I221*$CW$14)</f>
        <v>0</v>
      </c>
      <c r="CX221" s="20"/>
      <c r="CY221" s="19">
        <f>(CX221*$D221*$E221*$G221*$H221*$CY$14)</f>
        <v>0</v>
      </c>
      <c r="CZ221" s="20"/>
      <c r="DA221" s="19">
        <f>(CZ221*$D221*$E221*$G221*$I221*$DA$14)</f>
        <v>0</v>
      </c>
      <c r="DB221" s="20"/>
      <c r="DC221" s="19">
        <f>(DB221*$D221*$E221*$G221*$I221*$DC$14)</f>
        <v>0</v>
      </c>
      <c r="DD221" s="20"/>
      <c r="DE221" s="19">
        <f>(DD221*$D221*$E221*$G221*$I221*$DE$14)</f>
        <v>0</v>
      </c>
      <c r="DF221" s="20"/>
      <c r="DG221" s="19">
        <f>(DF221*$D221*$E221*$G221*$I221*$DG$14)</f>
        <v>0</v>
      </c>
      <c r="DH221" s="20"/>
      <c r="DI221" s="19">
        <f>(DH221*$D221*$E221*$G221*$J221*$DI$14)</f>
        <v>0</v>
      </c>
      <c r="DJ221" s="20"/>
      <c r="DK221" s="19">
        <f>(DJ221*$D221*$E221*$G221*$K221*$DK$14)</f>
        <v>0</v>
      </c>
      <c r="DL221" s="19">
        <f t="shared" si="1059"/>
        <v>7</v>
      </c>
      <c r="DM221" s="19">
        <f t="shared" si="1059"/>
        <v>523347.44</v>
      </c>
    </row>
    <row r="222" spans="1:117" ht="15.75" customHeight="1" x14ac:dyDescent="0.25">
      <c r="A222" s="124">
        <v>23</v>
      </c>
      <c r="B222" s="126"/>
      <c r="C222" s="56" t="s">
        <v>341</v>
      </c>
      <c r="D222" s="62">
        <v>22900</v>
      </c>
      <c r="E222" s="65">
        <v>1.31</v>
      </c>
      <c r="F222" s="54"/>
      <c r="G222" s="63">
        <v>1</v>
      </c>
      <c r="H222" s="62">
        <v>1.4</v>
      </c>
      <c r="I222" s="62">
        <v>1.68</v>
      </c>
      <c r="J222" s="62">
        <v>2.23</v>
      </c>
      <c r="K222" s="64">
        <v>2.57</v>
      </c>
      <c r="L222" s="28">
        <f>SUM(L223:L228)</f>
        <v>693</v>
      </c>
      <c r="M222" s="28">
        <f t="shared" ref="M222:BX222" si="1060">SUM(M223:M228)</f>
        <v>28261819.740000002</v>
      </c>
      <c r="N222" s="61">
        <f t="shared" si="1060"/>
        <v>0</v>
      </c>
      <c r="O222" s="61">
        <f t="shared" si="1060"/>
        <v>0</v>
      </c>
      <c r="P222" s="28">
        <f t="shared" si="1060"/>
        <v>160</v>
      </c>
      <c r="Q222" s="28">
        <f t="shared" si="1060"/>
        <v>8720576.4800000004</v>
      </c>
      <c r="R222" s="61">
        <f t="shared" si="1060"/>
        <v>0</v>
      </c>
      <c r="S222" s="61">
        <f t="shared" si="1060"/>
        <v>0</v>
      </c>
      <c r="T222" s="28">
        <f t="shared" si="1060"/>
        <v>0</v>
      </c>
      <c r="U222" s="28">
        <f t="shared" si="1060"/>
        <v>0</v>
      </c>
      <c r="V222" s="28">
        <f t="shared" si="1060"/>
        <v>0</v>
      </c>
      <c r="W222" s="28">
        <f t="shared" si="1060"/>
        <v>0</v>
      </c>
      <c r="X222" s="28">
        <f t="shared" si="1060"/>
        <v>0</v>
      </c>
      <c r="Y222" s="28">
        <f t="shared" si="1060"/>
        <v>0</v>
      </c>
      <c r="Z222" s="28">
        <f t="shared" si="1060"/>
        <v>0</v>
      </c>
      <c r="AA222" s="28">
        <f t="shared" si="1060"/>
        <v>0</v>
      </c>
      <c r="AB222" s="28">
        <f t="shared" si="1060"/>
        <v>300</v>
      </c>
      <c r="AC222" s="28">
        <f t="shared" si="1060"/>
        <v>13457505.600000001</v>
      </c>
      <c r="AD222" s="28">
        <f t="shared" si="1060"/>
        <v>0</v>
      </c>
      <c r="AE222" s="28">
        <f t="shared" si="1060"/>
        <v>0</v>
      </c>
      <c r="AF222" s="28">
        <f t="shared" si="1060"/>
        <v>5</v>
      </c>
      <c r="AG222" s="28">
        <f t="shared" si="1060"/>
        <v>160460.30000000002</v>
      </c>
      <c r="AH222" s="28">
        <f t="shared" si="1060"/>
        <v>353</v>
      </c>
      <c r="AI222" s="28">
        <f t="shared" si="1060"/>
        <v>15003214.379999999</v>
      </c>
      <c r="AJ222" s="12">
        <f t="shared" si="1060"/>
        <v>2</v>
      </c>
      <c r="AK222" s="28">
        <f t="shared" si="1060"/>
        <v>77020.944000000003</v>
      </c>
      <c r="AL222" s="28">
        <f t="shared" si="1060"/>
        <v>88</v>
      </c>
      <c r="AM222" s="28">
        <f t="shared" si="1060"/>
        <v>4765141.92</v>
      </c>
      <c r="AN222" s="61">
        <v>147</v>
      </c>
      <c r="AO222" s="61">
        <f t="shared" si="1060"/>
        <v>7077565.5999999996</v>
      </c>
      <c r="AP222" s="61">
        <f t="shared" si="1060"/>
        <v>7</v>
      </c>
      <c r="AQ222" s="61">
        <f t="shared" si="1060"/>
        <v>239199.65999999997</v>
      </c>
      <c r="AR222" s="61">
        <f t="shared" si="1060"/>
        <v>502</v>
      </c>
      <c r="AS222" s="61">
        <f t="shared" si="1060"/>
        <v>23242217.600000001</v>
      </c>
      <c r="AT222" s="28">
        <f t="shared" si="1060"/>
        <v>0</v>
      </c>
      <c r="AU222" s="28">
        <f t="shared" si="1060"/>
        <v>0</v>
      </c>
      <c r="AV222" s="28">
        <f t="shared" si="1060"/>
        <v>0</v>
      </c>
      <c r="AW222" s="28">
        <f t="shared" si="1060"/>
        <v>0</v>
      </c>
      <c r="AX222" s="28">
        <f t="shared" si="1060"/>
        <v>0</v>
      </c>
      <c r="AY222" s="28">
        <f t="shared" si="1060"/>
        <v>0</v>
      </c>
      <c r="AZ222" s="28">
        <f t="shared" si="1060"/>
        <v>193</v>
      </c>
      <c r="BA222" s="28">
        <f t="shared" si="1060"/>
        <v>8657450.3399999999</v>
      </c>
      <c r="BB222" s="28">
        <f t="shared" si="1060"/>
        <v>89</v>
      </c>
      <c r="BC222" s="28">
        <f t="shared" si="1060"/>
        <v>3718094.38</v>
      </c>
      <c r="BD222" s="28">
        <f t="shared" si="1060"/>
        <v>611</v>
      </c>
      <c r="BE222" s="28">
        <f t="shared" si="1060"/>
        <v>29897360.639999997</v>
      </c>
      <c r="BF222" s="61">
        <v>207</v>
      </c>
      <c r="BG222" s="61">
        <f t="shared" si="1060"/>
        <v>10096206.960000001</v>
      </c>
      <c r="BH222" s="61">
        <f t="shared" si="1060"/>
        <v>490</v>
      </c>
      <c r="BI222" s="61">
        <f t="shared" si="1060"/>
        <v>28044183.636</v>
      </c>
      <c r="BJ222" s="28">
        <f t="shared" si="1060"/>
        <v>0</v>
      </c>
      <c r="BK222" s="28">
        <f t="shared" si="1060"/>
        <v>0</v>
      </c>
      <c r="BL222" s="61">
        <f t="shared" si="1060"/>
        <v>403</v>
      </c>
      <c r="BM222" s="61">
        <f t="shared" si="1060"/>
        <v>21522275.544</v>
      </c>
      <c r="BN222" s="28">
        <f t="shared" si="1060"/>
        <v>72</v>
      </c>
      <c r="BO222" s="28">
        <f t="shared" si="1060"/>
        <v>3385536</v>
      </c>
      <c r="BP222" s="28">
        <f t="shared" si="1060"/>
        <v>178</v>
      </c>
      <c r="BQ222" s="28">
        <f t="shared" si="1060"/>
        <v>10976061.600000001</v>
      </c>
      <c r="BR222" s="28">
        <f t="shared" si="1060"/>
        <v>91</v>
      </c>
      <c r="BS222" s="28">
        <f t="shared" si="1060"/>
        <v>3954498.4079999998</v>
      </c>
      <c r="BT222" s="28">
        <f t="shared" si="1060"/>
        <v>147</v>
      </c>
      <c r="BU222" s="28">
        <f t="shared" si="1060"/>
        <v>8899054.5</v>
      </c>
      <c r="BV222" s="28">
        <f t="shared" si="1060"/>
        <v>153</v>
      </c>
      <c r="BW222" s="28">
        <f t="shared" si="1060"/>
        <v>7434714</v>
      </c>
      <c r="BX222" s="28">
        <f t="shared" si="1060"/>
        <v>160</v>
      </c>
      <c r="BY222" s="28">
        <f t="shared" ref="BY222:DM222" si="1061">SUM(BY223:BY228)</f>
        <v>7805968.7999999998</v>
      </c>
      <c r="BZ222" s="28">
        <f t="shared" si="1061"/>
        <v>952</v>
      </c>
      <c r="CA222" s="28">
        <f t="shared" si="1061"/>
        <v>44645691.607999995</v>
      </c>
      <c r="CB222" s="28">
        <f t="shared" si="1061"/>
        <v>668</v>
      </c>
      <c r="CC222" s="28">
        <f t="shared" si="1061"/>
        <v>32595600.772</v>
      </c>
      <c r="CD222" s="28">
        <f t="shared" si="1061"/>
        <v>0</v>
      </c>
      <c r="CE222" s="29">
        <f t="shared" si="1061"/>
        <v>0</v>
      </c>
      <c r="CF222" s="61">
        <f t="shared" si="1061"/>
        <v>0</v>
      </c>
      <c r="CG222" s="61">
        <f t="shared" si="1061"/>
        <v>0</v>
      </c>
      <c r="CH222" s="28">
        <f t="shared" si="1061"/>
        <v>0</v>
      </c>
      <c r="CI222" s="28">
        <f t="shared" si="1061"/>
        <v>0</v>
      </c>
      <c r="CJ222" s="28">
        <f t="shared" si="1061"/>
        <v>8</v>
      </c>
      <c r="CK222" s="28">
        <f t="shared" si="1061"/>
        <v>227561.87999999998</v>
      </c>
      <c r="CL222" s="28">
        <f t="shared" si="1061"/>
        <v>28</v>
      </c>
      <c r="CM222" s="28">
        <f t="shared" si="1061"/>
        <v>778288.56</v>
      </c>
      <c r="CN222" s="28">
        <f t="shared" si="1061"/>
        <v>85</v>
      </c>
      <c r="CO222" s="28">
        <f t="shared" si="1061"/>
        <v>2400171.9</v>
      </c>
      <c r="CP222" s="28">
        <f t="shared" si="1061"/>
        <v>151</v>
      </c>
      <c r="CQ222" s="28">
        <f t="shared" si="1061"/>
        <v>6975662.8899999997</v>
      </c>
      <c r="CR222" s="28">
        <f t="shared" si="1061"/>
        <v>296</v>
      </c>
      <c r="CS222" s="28">
        <f t="shared" si="1061"/>
        <v>13685413.727999998</v>
      </c>
      <c r="CT222" s="28">
        <f t="shared" si="1061"/>
        <v>96</v>
      </c>
      <c r="CU222" s="28">
        <f t="shared" si="1061"/>
        <v>4736672.6399999997</v>
      </c>
      <c r="CV222" s="28">
        <f t="shared" si="1061"/>
        <v>200</v>
      </c>
      <c r="CW222" s="28">
        <f t="shared" si="1061"/>
        <v>9189421.9199999999</v>
      </c>
      <c r="CX222" s="28">
        <f t="shared" si="1061"/>
        <v>0</v>
      </c>
      <c r="CY222" s="28">
        <f t="shared" si="1061"/>
        <v>0</v>
      </c>
      <c r="CZ222" s="28">
        <f t="shared" si="1061"/>
        <v>43</v>
      </c>
      <c r="DA222" s="28">
        <f t="shared" si="1061"/>
        <v>1889475.3360000001</v>
      </c>
      <c r="DB222" s="28">
        <f t="shared" si="1061"/>
        <v>29</v>
      </c>
      <c r="DC222" s="28">
        <f t="shared" si="1061"/>
        <v>1379990.64</v>
      </c>
      <c r="DD222" s="28">
        <f t="shared" si="1061"/>
        <v>20</v>
      </c>
      <c r="DE222" s="28">
        <f t="shared" si="1061"/>
        <v>1097836.9919999999</v>
      </c>
      <c r="DF222" s="28">
        <f t="shared" si="1061"/>
        <v>83</v>
      </c>
      <c r="DG222" s="28">
        <f t="shared" si="1061"/>
        <v>4499058.0263999989</v>
      </c>
      <c r="DH222" s="28">
        <v>25</v>
      </c>
      <c r="DI222" s="28">
        <f t="shared" si="1061"/>
        <v>1865988.1800000002</v>
      </c>
      <c r="DJ222" s="28">
        <f t="shared" si="1061"/>
        <v>64</v>
      </c>
      <c r="DK222" s="28">
        <f t="shared" si="1061"/>
        <v>5786897.784</v>
      </c>
      <c r="DL222" s="28">
        <f t="shared" si="1061"/>
        <v>7799</v>
      </c>
      <c r="DM222" s="28">
        <f t="shared" si="1061"/>
        <v>377149859.88840002</v>
      </c>
    </row>
    <row r="223" spans="1:117" ht="15.75" customHeight="1" x14ac:dyDescent="0.25">
      <c r="A223" s="123"/>
      <c r="B223" s="81">
        <v>185</v>
      </c>
      <c r="C223" s="13" t="s">
        <v>342</v>
      </c>
      <c r="D223" s="14">
        <v>22900</v>
      </c>
      <c r="E223" s="23">
        <v>0.85</v>
      </c>
      <c r="F223" s="23"/>
      <c r="G223" s="16">
        <v>1</v>
      </c>
      <c r="H223" s="14">
        <v>1.4</v>
      </c>
      <c r="I223" s="14">
        <v>1.68</v>
      </c>
      <c r="J223" s="14">
        <v>2.23</v>
      </c>
      <c r="K223" s="17">
        <v>2.57</v>
      </c>
      <c r="L223" s="20">
        <v>41</v>
      </c>
      <c r="M223" s="19">
        <f t="shared" si="1054"/>
        <v>1229020.1000000001</v>
      </c>
      <c r="N223" s="20"/>
      <c r="O223" s="20">
        <f t="shared" ref="O223:O228" si="1062">(N223*$D223*$E223*$G223*$H223*$O$14)</f>
        <v>0</v>
      </c>
      <c r="P223" s="20">
        <v>1</v>
      </c>
      <c r="Q223" s="19">
        <f t="shared" ref="Q223:Q228" si="1063">(P223*$D223*$E223*$G223*$H223*$Q$14)</f>
        <v>29976.100000000002</v>
      </c>
      <c r="R223" s="20"/>
      <c r="S223" s="19">
        <f t="shared" ref="S223:S228" si="1064">(R223/12*7*$D223*$E223*$G223*$H223*$S$14)+(R223/12*5*$D223*$E223*$G223*$H223*$S$15)</f>
        <v>0</v>
      </c>
      <c r="T223" s="20">
        <v>0</v>
      </c>
      <c r="U223" s="19">
        <f t="shared" ref="U223:U228" si="1065">(T223*$D223*$E223*$G223*$H223*$U$14)</f>
        <v>0</v>
      </c>
      <c r="V223" s="20">
        <v>0</v>
      </c>
      <c r="W223" s="19">
        <f t="shared" ref="W223:W228" si="1066">(V223*$D223*$E223*$G223*$H223*$W$14)</f>
        <v>0</v>
      </c>
      <c r="X223" s="20"/>
      <c r="Y223" s="19">
        <f t="shared" ref="Y223:Y228" si="1067">(X223*$D223*$E223*$G223*$H223*$Y$14)</f>
        <v>0</v>
      </c>
      <c r="Z223" s="20">
        <v>0</v>
      </c>
      <c r="AA223" s="19">
        <f t="shared" ref="AA223:AA228" si="1068">(Z223*$D223*$E223*$G223*$H223*$AA$14)</f>
        <v>0</v>
      </c>
      <c r="AB223" s="20"/>
      <c r="AC223" s="19">
        <f t="shared" ref="AC223:AC228" si="1069">(AB223*$D223*$E223*$G223*$H223*$AC$14)</f>
        <v>0</v>
      </c>
      <c r="AD223" s="20">
        <v>0</v>
      </c>
      <c r="AE223" s="19">
        <f t="shared" ref="AE223:AE228" si="1070">(AD223*$D223*$E223*$G223*$H223*$AE$14)</f>
        <v>0</v>
      </c>
      <c r="AF223" s="77"/>
      <c r="AG223" s="19">
        <f t="shared" ref="AG223:AG228" si="1071">(AF223*$D223*$E223*$G223*$H223*$AG$14)</f>
        <v>0</v>
      </c>
      <c r="AH223" s="20">
        <v>4</v>
      </c>
      <c r="AI223" s="19">
        <f t="shared" ref="AI223:AI228" si="1072">(AH223*$D223*$E223*$G223*$H223*$AI$14)</f>
        <v>119904.40000000001</v>
      </c>
      <c r="AJ223" s="24">
        <v>0</v>
      </c>
      <c r="AK223" s="19">
        <f t="shared" ref="AK223:AK228" si="1073">(AJ223*$D223*$E223*$G223*$I223*$AK$14)</f>
        <v>0</v>
      </c>
      <c r="AL223" s="20"/>
      <c r="AM223" s="19">
        <f t="shared" ref="AM223:AM228" si="1074">(AL223*$D223*$E223*$G223*$I223*$AM$14)</f>
        <v>0</v>
      </c>
      <c r="AN223" s="20"/>
      <c r="AO223" s="19">
        <f t="shared" ref="AO223:AO228" si="1075">(AN223*$D223*$E223*$G223*$H223*$AO$14)</f>
        <v>0</v>
      </c>
      <c r="AP223" s="20"/>
      <c r="AQ223" s="20">
        <f t="shared" ref="AQ223:AQ228" si="1076">(AP223*$D223*$E223*$G223*$H223*$AQ$14)</f>
        <v>0</v>
      </c>
      <c r="AR223" s="20">
        <v>7</v>
      </c>
      <c r="AS223" s="20">
        <f t="shared" ref="AS223:AS228" si="1077">(AR223*$D223*$E223*$G223*$H223*$AS$14)</f>
        <v>219370.55</v>
      </c>
      <c r="AT223" s="20">
        <v>0</v>
      </c>
      <c r="AU223" s="19">
        <f t="shared" ref="AU223:AU228" si="1078">(AT223*$D223*$E223*$G223*$H223*$AU$14)</f>
        <v>0</v>
      </c>
      <c r="AV223" s="20">
        <v>0</v>
      </c>
      <c r="AW223" s="19">
        <f t="shared" ref="AW223:AW228" si="1079">(AV223*$D223*$E223*$G223*$H223*$AW$14)</f>
        <v>0</v>
      </c>
      <c r="AX223" s="20">
        <v>0</v>
      </c>
      <c r="AY223" s="19">
        <f t="shared" ref="AY223:AY228" si="1080">(AX223*$D223*$E223*$G223*$H223*$AY$14)</f>
        <v>0</v>
      </c>
      <c r="AZ223" s="20">
        <v>1</v>
      </c>
      <c r="BA223" s="19">
        <f t="shared" ref="BA223:BA228" si="1081">(AZ223*$D223*$E223*$G223*$H223*$BA$14)</f>
        <v>29976.100000000002</v>
      </c>
      <c r="BB223" s="20">
        <v>17</v>
      </c>
      <c r="BC223" s="19">
        <f t="shared" ref="BC223:BC228" si="1082">(BB223*$D223*$E223*$G223*$H223*$BC$14)</f>
        <v>509593.69999999995</v>
      </c>
      <c r="BD223" s="20">
        <v>3</v>
      </c>
      <c r="BE223" s="19">
        <f t="shared" ref="BE223:BE228" si="1083">(BD223*$D223*$E223*$G223*$I223*$BE$14)</f>
        <v>98103.599999999991</v>
      </c>
      <c r="BF223" s="20">
        <v>1</v>
      </c>
      <c r="BG223" s="19">
        <f t="shared" ref="BG223:BG228" si="1084">(BF223*$D223*$E223*$G223*$I223*$BG$14)</f>
        <v>32701.199999999997</v>
      </c>
      <c r="BH223" s="20"/>
      <c r="BI223" s="19">
        <f t="shared" ref="BI223:BI228" si="1085">(BH223*$D223*$E223*$G223*$I223*$BI$14)</f>
        <v>0</v>
      </c>
      <c r="BJ223" s="20">
        <v>0</v>
      </c>
      <c r="BK223" s="19">
        <f t="shared" ref="BK223:BK228" si="1086">(BJ223*$D223*$E223*$G223*$I223*$BK$14)</f>
        <v>0</v>
      </c>
      <c r="BL223" s="20"/>
      <c r="BM223" s="19">
        <f t="shared" ref="BM223:BM228" si="1087">(BL223*$D223*$E223*$G223*$I223*$BM$14)</f>
        <v>0</v>
      </c>
      <c r="BN223" s="20">
        <v>2</v>
      </c>
      <c r="BO223" s="19">
        <f t="shared" ref="BO223:BO228" si="1088">(BN223*$D223*$E223*$G223*$I223*$BO$14)</f>
        <v>65402.399999999994</v>
      </c>
      <c r="BP223" s="20">
        <v>1</v>
      </c>
      <c r="BQ223" s="19">
        <f t="shared" ref="BQ223:BQ228" si="1089">(BP223*$D223*$E223*$G223*$I223*$BQ$14)</f>
        <v>40876.5</v>
      </c>
      <c r="BR223" s="20"/>
      <c r="BS223" s="19">
        <f t="shared" ref="BS223:BS228" si="1090">(BR223*$D223*$E223*$G223*$I223*$BS$14)</f>
        <v>0</v>
      </c>
      <c r="BT223" s="20">
        <v>5</v>
      </c>
      <c r="BU223" s="19">
        <f t="shared" ref="BU223:BU228" si="1091">(BT223*$D223*$E223*$G223*$I223*$BU$14)</f>
        <v>204382.5</v>
      </c>
      <c r="BV223" s="20"/>
      <c r="BW223" s="19">
        <f t="shared" ref="BW223:BW228" si="1092">(BV223*$D223*$E223*$G223*$I223*$BW$14)</f>
        <v>0</v>
      </c>
      <c r="BX223" s="20"/>
      <c r="BY223" s="22">
        <f t="shared" ref="BY223:BY228" si="1093">(BX223*$D223*$E223*$G223*$I223*$BY$14)</f>
        <v>0</v>
      </c>
      <c r="BZ223" s="20"/>
      <c r="CA223" s="19">
        <f t="shared" ref="CA223:CA228" si="1094">(BZ223*$D223*$E223*$G223*$H223*$CA$14)</f>
        <v>0</v>
      </c>
      <c r="CB223" s="20">
        <v>0</v>
      </c>
      <c r="CC223" s="19">
        <f t="shared" ref="CC223:CC228" si="1095">(CB223*$D223*$E223*$G223*$H223*$CC$14)</f>
        <v>0</v>
      </c>
      <c r="CD223" s="20">
        <v>0</v>
      </c>
      <c r="CE223" s="21">
        <f t="shared" ref="CE223:CE228" si="1096">(CD223*$D223*$E223*$G223*$H223*$CE$14)</f>
        <v>0</v>
      </c>
      <c r="CF223" s="20"/>
      <c r="CG223" s="20">
        <f t="shared" ref="CG223:CG228" si="1097">(CF223*$D223*$E223*$G223*$H223*$CG$14)</f>
        <v>0</v>
      </c>
      <c r="CH223" s="20"/>
      <c r="CI223" s="19">
        <f t="shared" ref="CI223:CI228" si="1098">(CH223*$D223*$E223*$G223*$I223*$CI$14)</f>
        <v>0</v>
      </c>
      <c r="CJ223" s="20"/>
      <c r="CK223" s="19">
        <f t="shared" ref="CK223:CK228" si="1099">(CJ223*$D223*$E223*$G223*$H223*$CK$14)</f>
        <v>0</v>
      </c>
      <c r="CL223" s="20"/>
      <c r="CM223" s="19">
        <f t="shared" ref="CM223:CM228" si="1100">(CL223*$D223*$E223*$G223*$H223*$CM$14)</f>
        <v>0</v>
      </c>
      <c r="CN223" s="20"/>
      <c r="CO223" s="19">
        <f t="shared" ref="CO223:CO228" si="1101">(CN223*$D223*$E223*$G223*$H223*$CO$14)</f>
        <v>0</v>
      </c>
      <c r="CP223" s="20"/>
      <c r="CQ223" s="19">
        <f t="shared" ref="CQ223:CQ228" si="1102">(CP223*$D223*$E223*$G223*$H223*$CQ$14)</f>
        <v>0</v>
      </c>
      <c r="CR223" s="20"/>
      <c r="CS223" s="19">
        <f t="shared" ref="CS223:CS228" si="1103">(CR223*$D223*$E223*$G223*$H223*$CS$14)</f>
        <v>0</v>
      </c>
      <c r="CT223" s="20"/>
      <c r="CU223" s="19">
        <f t="shared" ref="CU223:CU228" si="1104">(CT223*$D223*$E223*$G223*$I223*$CU$14)</f>
        <v>0</v>
      </c>
      <c r="CV223" s="24">
        <v>0</v>
      </c>
      <c r="CW223" s="19">
        <f t="shared" ref="CW223:CW228" si="1105">(CV223*$D223*$E223*$G223*$I223*$CW$14)</f>
        <v>0</v>
      </c>
      <c r="CX223" s="20"/>
      <c r="CY223" s="19">
        <f t="shared" ref="CY223:CY228" si="1106">(CX223*$D223*$E223*$G223*$H223*$CY$14)</f>
        <v>0</v>
      </c>
      <c r="CZ223" s="20">
        <v>0</v>
      </c>
      <c r="DA223" s="19">
        <f t="shared" ref="DA223:DA228" si="1107">(CZ223*$D223*$E223*$G223*$I223*$DA$14)</f>
        <v>0</v>
      </c>
      <c r="DB223" s="20">
        <v>1</v>
      </c>
      <c r="DC223" s="19">
        <f t="shared" ref="DC223:DC228" si="1108">(DB223*$D223*$E223*$G223*$I223*$DC$14)</f>
        <v>32701.199999999997</v>
      </c>
      <c r="DD223" s="20"/>
      <c r="DE223" s="19">
        <f t="shared" ref="DE223:DE228" si="1109">(DD223*$D223*$E223*$G223*$I223*$DE$14)</f>
        <v>0</v>
      </c>
      <c r="DF223" s="20"/>
      <c r="DG223" s="19">
        <f t="shared" ref="DG223:DG228" si="1110">(DF223*$D223*$E223*$G223*$I223*$DG$14)</f>
        <v>0</v>
      </c>
      <c r="DH223" s="20"/>
      <c r="DI223" s="19">
        <f t="shared" ref="DI223:DI228" si="1111">(DH223*$D223*$E223*$G223*$J223*$DI$14)</f>
        <v>0</v>
      </c>
      <c r="DJ223" s="20"/>
      <c r="DK223" s="19">
        <f t="shared" ref="DK223:DK228" si="1112">(DJ223*$D223*$E223*$G223*$K223*$DK$14)</f>
        <v>0</v>
      </c>
      <c r="DL223" s="19">
        <f t="shared" ref="DL223:DM228" si="1113">SUM(L223,N223,P223,R223,T223,V223,X223,Z223,AB223,AD223,AF223,AH223,AJ223,AN223,AP223,CD223,AR223,AT223,AV223,AX223,AZ223,CH223,BB223,BD223,BF223,BJ223,AL223,BL223,BN223,BP223,BR223,BT223,BV223,BX223,BZ223,CB223,CF223,CJ223,CL223,CN223,CP223,CR223,CT223,CV223,BH223,CX223,CZ223,DB223,DD223,DF223,DH223,DJ223)</f>
        <v>84</v>
      </c>
      <c r="DM223" s="19">
        <f t="shared" si="1113"/>
        <v>2612008.3500000006</v>
      </c>
    </row>
    <row r="224" spans="1:117" ht="45" customHeight="1" x14ac:dyDescent="0.25">
      <c r="A224" s="123"/>
      <c r="B224" s="81">
        <v>186</v>
      </c>
      <c r="C224" s="13" t="s">
        <v>343</v>
      </c>
      <c r="D224" s="14">
        <v>22900</v>
      </c>
      <c r="E224" s="23">
        <v>2.48</v>
      </c>
      <c r="F224" s="23"/>
      <c r="G224" s="16">
        <v>1</v>
      </c>
      <c r="H224" s="14">
        <v>1.4</v>
      </c>
      <c r="I224" s="14">
        <v>1.68</v>
      </c>
      <c r="J224" s="14">
        <v>2.23</v>
      </c>
      <c r="K224" s="17">
        <v>2.57</v>
      </c>
      <c r="L224" s="20">
        <v>4</v>
      </c>
      <c r="M224" s="19">
        <f t="shared" si="1054"/>
        <v>349838.72</v>
      </c>
      <c r="N224" s="20"/>
      <c r="O224" s="20">
        <f t="shared" si="1062"/>
        <v>0</v>
      </c>
      <c r="P224" s="20">
        <v>38</v>
      </c>
      <c r="Q224" s="19">
        <f t="shared" si="1063"/>
        <v>3323467.8400000003</v>
      </c>
      <c r="R224" s="20"/>
      <c r="S224" s="19">
        <f t="shared" si="1064"/>
        <v>0</v>
      </c>
      <c r="T224" s="20"/>
      <c r="U224" s="19">
        <f t="shared" si="1065"/>
        <v>0</v>
      </c>
      <c r="V224" s="20"/>
      <c r="W224" s="19">
        <f t="shared" si="1066"/>
        <v>0</v>
      </c>
      <c r="X224" s="20"/>
      <c r="Y224" s="19">
        <f t="shared" si="1067"/>
        <v>0</v>
      </c>
      <c r="Z224" s="20"/>
      <c r="AA224" s="19">
        <f t="shared" si="1068"/>
        <v>0</v>
      </c>
      <c r="AB224" s="20"/>
      <c r="AC224" s="19">
        <f t="shared" si="1069"/>
        <v>0</v>
      </c>
      <c r="AD224" s="20"/>
      <c r="AE224" s="19">
        <f t="shared" si="1070"/>
        <v>0</v>
      </c>
      <c r="AF224" s="77"/>
      <c r="AG224" s="19">
        <f t="shared" si="1071"/>
        <v>0</v>
      </c>
      <c r="AH224" s="20"/>
      <c r="AI224" s="19">
        <f t="shared" si="1072"/>
        <v>0</v>
      </c>
      <c r="AJ224" s="24">
        <v>0</v>
      </c>
      <c r="AK224" s="19">
        <f t="shared" si="1073"/>
        <v>0</v>
      </c>
      <c r="AL224" s="20"/>
      <c r="AM224" s="19">
        <f t="shared" si="1074"/>
        <v>0</v>
      </c>
      <c r="AN224" s="20">
        <v>27</v>
      </c>
      <c r="AO224" s="19">
        <f t="shared" si="1075"/>
        <v>2146737.6</v>
      </c>
      <c r="AP224" s="20"/>
      <c r="AQ224" s="20">
        <f t="shared" si="1076"/>
        <v>0</v>
      </c>
      <c r="AR224" s="20"/>
      <c r="AS224" s="20">
        <f t="shared" si="1077"/>
        <v>0</v>
      </c>
      <c r="AT224" s="20"/>
      <c r="AU224" s="19">
        <f t="shared" si="1078"/>
        <v>0</v>
      </c>
      <c r="AV224" s="20"/>
      <c r="AW224" s="19">
        <f t="shared" si="1079"/>
        <v>0</v>
      </c>
      <c r="AX224" s="20"/>
      <c r="AY224" s="19">
        <f t="shared" si="1080"/>
        <v>0</v>
      </c>
      <c r="AZ224" s="20"/>
      <c r="BA224" s="19">
        <f t="shared" si="1081"/>
        <v>0</v>
      </c>
      <c r="BB224" s="20"/>
      <c r="BC224" s="19">
        <f t="shared" si="1082"/>
        <v>0</v>
      </c>
      <c r="BD224" s="20">
        <v>3</v>
      </c>
      <c r="BE224" s="19">
        <f t="shared" si="1083"/>
        <v>286231.67999999999</v>
      </c>
      <c r="BF224" s="20"/>
      <c r="BG224" s="19">
        <f t="shared" si="1084"/>
        <v>0</v>
      </c>
      <c r="BH224" s="20">
        <v>3</v>
      </c>
      <c r="BI224" s="19">
        <f t="shared" si="1085"/>
        <v>329166.43199999997</v>
      </c>
      <c r="BJ224" s="20"/>
      <c r="BK224" s="19">
        <f t="shared" si="1086"/>
        <v>0</v>
      </c>
      <c r="BL224" s="20"/>
      <c r="BM224" s="19">
        <f t="shared" si="1087"/>
        <v>0</v>
      </c>
      <c r="BN224" s="20"/>
      <c r="BO224" s="19">
        <f t="shared" si="1088"/>
        <v>0</v>
      </c>
      <c r="BP224" s="20"/>
      <c r="BQ224" s="19">
        <f t="shared" si="1089"/>
        <v>0</v>
      </c>
      <c r="BR224" s="20"/>
      <c r="BS224" s="19">
        <f t="shared" si="1090"/>
        <v>0</v>
      </c>
      <c r="BT224" s="20"/>
      <c r="BU224" s="19">
        <f t="shared" si="1091"/>
        <v>0</v>
      </c>
      <c r="BV224" s="20"/>
      <c r="BW224" s="19">
        <f t="shared" si="1092"/>
        <v>0</v>
      </c>
      <c r="BX224" s="20"/>
      <c r="BY224" s="22">
        <f t="shared" si="1093"/>
        <v>0</v>
      </c>
      <c r="BZ224" s="20">
        <v>12</v>
      </c>
      <c r="CA224" s="19">
        <f t="shared" si="1094"/>
        <v>1078139.328</v>
      </c>
      <c r="CB224" s="20">
        <v>38</v>
      </c>
      <c r="CC224" s="19">
        <f t="shared" si="1095"/>
        <v>3414107.8719999995</v>
      </c>
      <c r="CD224" s="20"/>
      <c r="CE224" s="21">
        <f t="shared" si="1096"/>
        <v>0</v>
      </c>
      <c r="CF224" s="20"/>
      <c r="CG224" s="20">
        <f t="shared" si="1097"/>
        <v>0</v>
      </c>
      <c r="CH224" s="20"/>
      <c r="CI224" s="19">
        <f t="shared" si="1098"/>
        <v>0</v>
      </c>
      <c r="CJ224" s="20"/>
      <c r="CK224" s="19">
        <f t="shared" si="1099"/>
        <v>0</v>
      </c>
      <c r="CL224" s="20"/>
      <c r="CM224" s="19">
        <f t="shared" si="1100"/>
        <v>0</v>
      </c>
      <c r="CN224" s="20"/>
      <c r="CO224" s="19">
        <f t="shared" si="1101"/>
        <v>0</v>
      </c>
      <c r="CP224" s="20"/>
      <c r="CQ224" s="19">
        <f t="shared" si="1102"/>
        <v>0</v>
      </c>
      <c r="CR224" s="20"/>
      <c r="CS224" s="19">
        <f t="shared" si="1103"/>
        <v>0</v>
      </c>
      <c r="CT224" s="20"/>
      <c r="CU224" s="19">
        <f t="shared" si="1104"/>
        <v>0</v>
      </c>
      <c r="CV224" s="24">
        <v>10</v>
      </c>
      <c r="CW224" s="19">
        <f t="shared" si="1105"/>
        <v>858695.04</v>
      </c>
      <c r="CX224" s="20"/>
      <c r="CY224" s="19">
        <f t="shared" si="1106"/>
        <v>0</v>
      </c>
      <c r="CZ224" s="20"/>
      <c r="DA224" s="19">
        <f t="shared" si="1107"/>
        <v>0</v>
      </c>
      <c r="DB224" s="20"/>
      <c r="DC224" s="19">
        <f t="shared" si="1108"/>
        <v>0</v>
      </c>
      <c r="DD224" s="20"/>
      <c r="DE224" s="19">
        <f t="shared" si="1109"/>
        <v>0</v>
      </c>
      <c r="DF224" s="20"/>
      <c r="DG224" s="19">
        <f t="shared" si="1110"/>
        <v>0</v>
      </c>
      <c r="DH224" s="20"/>
      <c r="DI224" s="19">
        <f t="shared" si="1111"/>
        <v>0</v>
      </c>
      <c r="DJ224" s="20"/>
      <c r="DK224" s="19">
        <f t="shared" si="1112"/>
        <v>0</v>
      </c>
      <c r="DL224" s="19">
        <f t="shared" si="1113"/>
        <v>135</v>
      </c>
      <c r="DM224" s="19">
        <f t="shared" si="1113"/>
        <v>11786384.511999998</v>
      </c>
    </row>
    <row r="225" spans="1:117" ht="60" customHeight="1" x14ac:dyDescent="0.25">
      <c r="A225" s="123"/>
      <c r="B225" s="81">
        <v>187</v>
      </c>
      <c r="C225" s="13" t="s">
        <v>344</v>
      </c>
      <c r="D225" s="14">
        <v>22900</v>
      </c>
      <c r="E225" s="23">
        <v>0.91</v>
      </c>
      <c r="F225" s="23"/>
      <c r="G225" s="16">
        <v>1</v>
      </c>
      <c r="H225" s="14">
        <v>1.4</v>
      </c>
      <c r="I225" s="14">
        <v>1.68</v>
      </c>
      <c r="J225" s="14">
        <v>2.23</v>
      </c>
      <c r="K225" s="17">
        <v>2.57</v>
      </c>
      <c r="L225" s="20">
        <v>19</v>
      </c>
      <c r="M225" s="19">
        <f t="shared" si="1054"/>
        <v>609749.1399999999</v>
      </c>
      <c r="N225" s="20"/>
      <c r="O225" s="20">
        <f t="shared" si="1062"/>
        <v>0</v>
      </c>
      <c r="P225" s="20">
        <v>9</v>
      </c>
      <c r="Q225" s="19">
        <f t="shared" si="1063"/>
        <v>288828.53999999998</v>
      </c>
      <c r="R225" s="20"/>
      <c r="S225" s="19">
        <f t="shared" si="1064"/>
        <v>0</v>
      </c>
      <c r="T225" s="20"/>
      <c r="U225" s="19">
        <f t="shared" si="1065"/>
        <v>0</v>
      </c>
      <c r="V225" s="20">
        <v>0</v>
      </c>
      <c r="W225" s="19">
        <f t="shared" si="1066"/>
        <v>0</v>
      </c>
      <c r="X225" s="20"/>
      <c r="Y225" s="19">
        <f t="shared" si="1067"/>
        <v>0</v>
      </c>
      <c r="Z225" s="20">
        <v>0</v>
      </c>
      <c r="AA225" s="19">
        <f t="shared" si="1068"/>
        <v>0</v>
      </c>
      <c r="AB225" s="20"/>
      <c r="AC225" s="19">
        <f t="shared" si="1069"/>
        <v>0</v>
      </c>
      <c r="AD225" s="20"/>
      <c r="AE225" s="19">
        <f t="shared" si="1070"/>
        <v>0</v>
      </c>
      <c r="AF225" s="20">
        <v>5</v>
      </c>
      <c r="AG225" s="19">
        <f t="shared" si="1071"/>
        <v>160460.30000000002</v>
      </c>
      <c r="AH225" s="20">
        <v>3</v>
      </c>
      <c r="AI225" s="19">
        <f t="shared" si="1072"/>
        <v>96276.18</v>
      </c>
      <c r="AJ225" s="24">
        <v>2</v>
      </c>
      <c r="AK225" s="19">
        <f t="shared" si="1073"/>
        <v>77020.944000000003</v>
      </c>
      <c r="AL225" s="20"/>
      <c r="AM225" s="19">
        <f t="shared" si="1074"/>
        <v>0</v>
      </c>
      <c r="AN225" s="20"/>
      <c r="AO225" s="19">
        <f t="shared" si="1075"/>
        <v>0</v>
      </c>
      <c r="AP225" s="20">
        <v>1</v>
      </c>
      <c r="AQ225" s="20">
        <f t="shared" si="1076"/>
        <v>26257.14</v>
      </c>
      <c r="AR225" s="20">
        <v>3</v>
      </c>
      <c r="AS225" s="20">
        <f t="shared" si="1077"/>
        <v>100652.36999999998</v>
      </c>
      <c r="AT225" s="20">
        <v>0</v>
      </c>
      <c r="AU225" s="19">
        <f t="shared" si="1078"/>
        <v>0</v>
      </c>
      <c r="AV225" s="20">
        <v>0</v>
      </c>
      <c r="AW225" s="19">
        <f t="shared" si="1079"/>
        <v>0</v>
      </c>
      <c r="AX225" s="20">
        <v>0</v>
      </c>
      <c r="AY225" s="19">
        <f t="shared" si="1080"/>
        <v>0</v>
      </c>
      <c r="AZ225" s="20"/>
      <c r="BA225" s="19">
        <f t="shared" si="1081"/>
        <v>0</v>
      </c>
      <c r="BB225" s="20"/>
      <c r="BC225" s="19">
        <f t="shared" si="1082"/>
        <v>0</v>
      </c>
      <c r="BD225" s="20">
        <v>1</v>
      </c>
      <c r="BE225" s="19">
        <f t="shared" si="1083"/>
        <v>35009.519999999997</v>
      </c>
      <c r="BF225" s="20">
        <v>1</v>
      </c>
      <c r="BG225" s="19">
        <f t="shared" si="1084"/>
        <v>35009.519999999997</v>
      </c>
      <c r="BH225" s="20">
        <v>0</v>
      </c>
      <c r="BI225" s="19">
        <f t="shared" si="1085"/>
        <v>0</v>
      </c>
      <c r="BJ225" s="20">
        <v>0</v>
      </c>
      <c r="BK225" s="19">
        <f t="shared" si="1086"/>
        <v>0</v>
      </c>
      <c r="BL225" s="20"/>
      <c r="BM225" s="19">
        <f t="shared" si="1087"/>
        <v>0</v>
      </c>
      <c r="BN225" s="20"/>
      <c r="BO225" s="19">
        <f t="shared" si="1088"/>
        <v>0</v>
      </c>
      <c r="BP225" s="20"/>
      <c r="BQ225" s="19">
        <f t="shared" si="1089"/>
        <v>0</v>
      </c>
      <c r="BR225" s="20"/>
      <c r="BS225" s="19">
        <f t="shared" si="1090"/>
        <v>0</v>
      </c>
      <c r="BT225" s="20"/>
      <c r="BU225" s="19">
        <f t="shared" si="1091"/>
        <v>0</v>
      </c>
      <c r="BV225" s="20"/>
      <c r="BW225" s="19">
        <f t="shared" si="1092"/>
        <v>0</v>
      </c>
      <c r="BX225" s="20"/>
      <c r="BY225" s="22">
        <f t="shared" si="1093"/>
        <v>0</v>
      </c>
      <c r="BZ225" s="20"/>
      <c r="CA225" s="19">
        <f t="shared" si="1094"/>
        <v>0</v>
      </c>
      <c r="CB225" s="20">
        <v>0</v>
      </c>
      <c r="CC225" s="19">
        <f t="shared" si="1095"/>
        <v>0</v>
      </c>
      <c r="CD225" s="20">
        <v>0</v>
      </c>
      <c r="CE225" s="21">
        <f t="shared" si="1096"/>
        <v>0</v>
      </c>
      <c r="CF225" s="20"/>
      <c r="CG225" s="20">
        <f t="shared" si="1097"/>
        <v>0</v>
      </c>
      <c r="CH225" s="20"/>
      <c r="CI225" s="19">
        <f t="shared" si="1098"/>
        <v>0</v>
      </c>
      <c r="CJ225" s="20"/>
      <c r="CK225" s="19">
        <f t="shared" si="1099"/>
        <v>0</v>
      </c>
      <c r="CL225" s="20"/>
      <c r="CM225" s="19">
        <f t="shared" si="1100"/>
        <v>0</v>
      </c>
      <c r="CN225" s="20"/>
      <c r="CO225" s="19">
        <f t="shared" si="1101"/>
        <v>0</v>
      </c>
      <c r="CP225" s="20"/>
      <c r="CQ225" s="19">
        <f t="shared" si="1102"/>
        <v>0</v>
      </c>
      <c r="CR225" s="20"/>
      <c r="CS225" s="19">
        <f t="shared" si="1103"/>
        <v>0</v>
      </c>
      <c r="CT225" s="20">
        <v>0</v>
      </c>
      <c r="CU225" s="19">
        <f t="shared" si="1104"/>
        <v>0</v>
      </c>
      <c r="CV225" s="24">
        <v>0</v>
      </c>
      <c r="CW225" s="19">
        <f t="shared" si="1105"/>
        <v>0</v>
      </c>
      <c r="CX225" s="20"/>
      <c r="CY225" s="19">
        <f t="shared" si="1106"/>
        <v>0</v>
      </c>
      <c r="CZ225" s="20">
        <v>0</v>
      </c>
      <c r="DA225" s="19">
        <f t="shared" si="1107"/>
        <v>0</v>
      </c>
      <c r="DB225" s="20">
        <v>1</v>
      </c>
      <c r="DC225" s="19">
        <f t="shared" si="1108"/>
        <v>35009.519999999997</v>
      </c>
      <c r="DD225" s="20"/>
      <c r="DE225" s="19">
        <f t="shared" si="1109"/>
        <v>0</v>
      </c>
      <c r="DF225" s="20"/>
      <c r="DG225" s="19">
        <f t="shared" si="1110"/>
        <v>0</v>
      </c>
      <c r="DH225" s="20"/>
      <c r="DI225" s="19">
        <f t="shared" si="1111"/>
        <v>0</v>
      </c>
      <c r="DJ225" s="20"/>
      <c r="DK225" s="19">
        <f t="shared" si="1112"/>
        <v>0</v>
      </c>
      <c r="DL225" s="19">
        <f t="shared" si="1113"/>
        <v>45</v>
      </c>
      <c r="DM225" s="19">
        <f t="shared" si="1113"/>
        <v>1464273.1739999996</v>
      </c>
    </row>
    <row r="226" spans="1:117" ht="15.75" customHeight="1" x14ac:dyDescent="0.25">
      <c r="A226" s="123"/>
      <c r="B226" s="81">
        <v>188</v>
      </c>
      <c r="C226" s="13" t="s">
        <v>345</v>
      </c>
      <c r="D226" s="14">
        <v>22900</v>
      </c>
      <c r="E226" s="23">
        <v>1.29</v>
      </c>
      <c r="F226" s="23"/>
      <c r="G226" s="16">
        <v>1</v>
      </c>
      <c r="H226" s="14">
        <v>1.4</v>
      </c>
      <c r="I226" s="14">
        <v>1.68</v>
      </c>
      <c r="J226" s="14">
        <v>2.23</v>
      </c>
      <c r="K226" s="17">
        <v>2.57</v>
      </c>
      <c r="L226" s="20">
        <v>227</v>
      </c>
      <c r="M226" s="19">
        <f t="shared" si="1054"/>
        <v>10326942.779999999</v>
      </c>
      <c r="N226" s="20"/>
      <c r="O226" s="20">
        <f t="shared" si="1062"/>
        <v>0</v>
      </c>
      <c r="P226" s="20">
        <v>100</v>
      </c>
      <c r="Q226" s="19">
        <f t="shared" si="1063"/>
        <v>4549314</v>
      </c>
      <c r="R226" s="20"/>
      <c r="S226" s="19">
        <f t="shared" si="1064"/>
        <v>0</v>
      </c>
      <c r="T226" s="20">
        <v>0</v>
      </c>
      <c r="U226" s="19">
        <f t="shared" si="1065"/>
        <v>0</v>
      </c>
      <c r="V226" s="20">
        <v>0</v>
      </c>
      <c r="W226" s="19">
        <f t="shared" si="1066"/>
        <v>0</v>
      </c>
      <c r="X226" s="20"/>
      <c r="Y226" s="19">
        <f t="shared" si="1067"/>
        <v>0</v>
      </c>
      <c r="Z226" s="20">
        <v>0</v>
      </c>
      <c r="AA226" s="19">
        <f t="shared" si="1068"/>
        <v>0</v>
      </c>
      <c r="AB226" s="20">
        <v>270</v>
      </c>
      <c r="AC226" s="19">
        <f t="shared" si="1069"/>
        <v>12283147.800000001</v>
      </c>
      <c r="AD226" s="20">
        <v>0</v>
      </c>
      <c r="AE226" s="19">
        <f t="shared" si="1070"/>
        <v>0</v>
      </c>
      <c r="AF226" s="77"/>
      <c r="AG226" s="19">
        <f t="shared" si="1071"/>
        <v>0</v>
      </c>
      <c r="AH226" s="20">
        <v>195</v>
      </c>
      <c r="AI226" s="19">
        <f t="shared" si="1072"/>
        <v>8871162.2999999989</v>
      </c>
      <c r="AJ226" s="24">
        <v>0</v>
      </c>
      <c r="AK226" s="19">
        <f t="shared" si="1073"/>
        <v>0</v>
      </c>
      <c r="AL226" s="20">
        <v>79</v>
      </c>
      <c r="AM226" s="19">
        <f t="shared" si="1074"/>
        <v>4312749.6720000003</v>
      </c>
      <c r="AN226" s="20">
        <v>95</v>
      </c>
      <c r="AO226" s="19">
        <f t="shared" si="1075"/>
        <v>3928952.9999999995</v>
      </c>
      <c r="AP226" s="20">
        <f>5-1</f>
        <v>4</v>
      </c>
      <c r="AQ226" s="20">
        <f t="shared" si="1076"/>
        <v>148886.63999999998</v>
      </c>
      <c r="AR226" s="20">
        <v>420</v>
      </c>
      <c r="AS226" s="20">
        <f t="shared" si="1077"/>
        <v>19975624.199999999</v>
      </c>
      <c r="AT226" s="20">
        <v>0</v>
      </c>
      <c r="AU226" s="19">
        <f t="shared" si="1078"/>
        <v>0</v>
      </c>
      <c r="AV226" s="20">
        <v>0</v>
      </c>
      <c r="AW226" s="19">
        <f t="shared" si="1079"/>
        <v>0</v>
      </c>
      <c r="AX226" s="20">
        <v>0</v>
      </c>
      <c r="AY226" s="19">
        <f t="shared" si="1080"/>
        <v>0</v>
      </c>
      <c r="AZ226" s="20">
        <v>172</v>
      </c>
      <c r="BA226" s="19">
        <f t="shared" si="1081"/>
        <v>7824820.0800000001</v>
      </c>
      <c r="BB226" s="20">
        <v>56</v>
      </c>
      <c r="BC226" s="19">
        <f t="shared" si="1082"/>
        <v>2547615.8400000003</v>
      </c>
      <c r="BD226" s="20">
        <v>445</v>
      </c>
      <c r="BE226" s="19">
        <f t="shared" si="1083"/>
        <v>22084851.599999998</v>
      </c>
      <c r="BF226" s="20">
        <v>184</v>
      </c>
      <c r="BG226" s="19">
        <f t="shared" si="1084"/>
        <v>9131713.9199999999</v>
      </c>
      <c r="BH226" s="20">
        <v>442</v>
      </c>
      <c r="BI226" s="19">
        <f t="shared" si="1085"/>
        <v>25226359.704</v>
      </c>
      <c r="BJ226" s="20">
        <v>0</v>
      </c>
      <c r="BK226" s="19">
        <f t="shared" si="1086"/>
        <v>0</v>
      </c>
      <c r="BL226" s="20">
        <v>313</v>
      </c>
      <c r="BM226" s="19">
        <f t="shared" si="1087"/>
        <v>17087223.384</v>
      </c>
      <c r="BN226" s="20">
        <v>40</v>
      </c>
      <c r="BO226" s="19">
        <f t="shared" si="1088"/>
        <v>1985155.2</v>
      </c>
      <c r="BP226" s="20">
        <v>171</v>
      </c>
      <c r="BQ226" s="19">
        <f t="shared" si="1089"/>
        <v>10608173.100000001</v>
      </c>
      <c r="BR226" s="20">
        <v>71</v>
      </c>
      <c r="BS226" s="19">
        <f t="shared" si="1090"/>
        <v>3171285.432</v>
      </c>
      <c r="BT226" s="20">
        <v>128</v>
      </c>
      <c r="BU226" s="19">
        <f t="shared" si="1091"/>
        <v>7940620.7999999998</v>
      </c>
      <c r="BV226" s="20">
        <v>120</v>
      </c>
      <c r="BW226" s="19">
        <f t="shared" si="1092"/>
        <v>5955465.5999999996</v>
      </c>
      <c r="BX226" s="20">
        <v>132</v>
      </c>
      <c r="BY226" s="22">
        <f t="shared" si="1093"/>
        <v>6551012.1600000001</v>
      </c>
      <c r="BZ226" s="20">
        <v>690</v>
      </c>
      <c r="CA226" s="19">
        <f t="shared" si="1094"/>
        <v>32246364.779999997</v>
      </c>
      <c r="CB226" s="20">
        <v>450</v>
      </c>
      <c r="CC226" s="19">
        <f t="shared" si="1095"/>
        <v>21030237.899999999</v>
      </c>
      <c r="CD226" s="20">
        <v>0</v>
      </c>
      <c r="CE226" s="21">
        <f t="shared" si="1096"/>
        <v>0</v>
      </c>
      <c r="CF226" s="20"/>
      <c r="CG226" s="20">
        <f t="shared" si="1097"/>
        <v>0</v>
      </c>
      <c r="CH226" s="20"/>
      <c r="CI226" s="19">
        <f t="shared" si="1098"/>
        <v>0</v>
      </c>
      <c r="CJ226" s="20">
        <v>7</v>
      </c>
      <c r="CK226" s="19">
        <f t="shared" si="1099"/>
        <v>202651.25999999998</v>
      </c>
      <c r="CL226" s="20">
        <v>20</v>
      </c>
      <c r="CM226" s="19">
        <f t="shared" si="1100"/>
        <v>579003.6</v>
      </c>
      <c r="CN226" s="20">
        <v>70</v>
      </c>
      <c r="CO226" s="19">
        <f t="shared" si="1101"/>
        <v>2026512.5999999999</v>
      </c>
      <c r="CP226" s="20">
        <v>130</v>
      </c>
      <c r="CQ226" s="19">
        <f t="shared" si="1102"/>
        <v>6075402.0599999996</v>
      </c>
      <c r="CR226" s="20">
        <v>264</v>
      </c>
      <c r="CS226" s="19">
        <f t="shared" si="1103"/>
        <v>12337739.567999998</v>
      </c>
      <c r="CT226" s="20">
        <v>92</v>
      </c>
      <c r="CU226" s="19">
        <f t="shared" si="1104"/>
        <v>4565856.96</v>
      </c>
      <c r="CV226" s="24">
        <v>165</v>
      </c>
      <c r="CW226" s="19">
        <f t="shared" si="1105"/>
        <v>7369888.6799999997</v>
      </c>
      <c r="CX226" s="20"/>
      <c r="CY226" s="19">
        <f t="shared" si="1106"/>
        <v>0</v>
      </c>
      <c r="CZ226" s="20">
        <v>38</v>
      </c>
      <c r="DA226" s="19">
        <f t="shared" si="1107"/>
        <v>1697307.696</v>
      </c>
      <c r="DB226" s="20">
        <v>23</v>
      </c>
      <c r="DC226" s="19">
        <f t="shared" si="1108"/>
        <v>1141464.24</v>
      </c>
      <c r="DD226" s="20">
        <v>8</v>
      </c>
      <c r="DE226" s="19">
        <f t="shared" si="1109"/>
        <v>476437.24799999996</v>
      </c>
      <c r="DF226" s="20">
        <v>60</v>
      </c>
      <c r="DG226" s="19">
        <f t="shared" si="1110"/>
        <v>3364838.0639999993</v>
      </c>
      <c r="DH226" s="20">
        <v>15</v>
      </c>
      <c r="DI226" s="19">
        <f t="shared" si="1111"/>
        <v>1185775.74</v>
      </c>
      <c r="DJ226" s="20">
        <v>59</v>
      </c>
      <c r="DK226" s="19">
        <f t="shared" si="1112"/>
        <v>5375162.1959999995</v>
      </c>
      <c r="DL226" s="19">
        <f t="shared" si="1113"/>
        <v>5755</v>
      </c>
      <c r="DM226" s="19">
        <f t="shared" si="1113"/>
        <v>284185719.80400002</v>
      </c>
    </row>
    <row r="227" spans="1:117" ht="15.75" customHeight="1" x14ac:dyDescent="0.25">
      <c r="A227" s="123"/>
      <c r="B227" s="81">
        <v>189</v>
      </c>
      <c r="C227" s="13" t="s">
        <v>346</v>
      </c>
      <c r="D227" s="14">
        <v>22900</v>
      </c>
      <c r="E227" s="23">
        <v>1.1100000000000001</v>
      </c>
      <c r="F227" s="23"/>
      <c r="G227" s="16">
        <v>1</v>
      </c>
      <c r="H227" s="14">
        <v>1.4</v>
      </c>
      <c r="I227" s="14">
        <v>1.68</v>
      </c>
      <c r="J227" s="14">
        <v>2.23</v>
      </c>
      <c r="K227" s="17">
        <v>2.57</v>
      </c>
      <c r="L227" s="20">
        <v>400</v>
      </c>
      <c r="M227" s="19">
        <f t="shared" si="1054"/>
        <v>15658104.000000002</v>
      </c>
      <c r="N227" s="20"/>
      <c r="O227" s="20">
        <f t="shared" si="1062"/>
        <v>0</v>
      </c>
      <c r="P227" s="20"/>
      <c r="Q227" s="19">
        <f t="shared" si="1063"/>
        <v>0</v>
      </c>
      <c r="R227" s="20"/>
      <c r="S227" s="19">
        <f t="shared" si="1064"/>
        <v>0</v>
      </c>
      <c r="T227" s="20">
        <v>0</v>
      </c>
      <c r="U227" s="19">
        <f t="shared" si="1065"/>
        <v>0</v>
      </c>
      <c r="V227" s="20">
        <v>0</v>
      </c>
      <c r="W227" s="19">
        <f t="shared" si="1066"/>
        <v>0</v>
      </c>
      <c r="X227" s="20"/>
      <c r="Y227" s="19">
        <f t="shared" si="1067"/>
        <v>0</v>
      </c>
      <c r="Z227" s="20">
        <v>0</v>
      </c>
      <c r="AA227" s="19">
        <f t="shared" si="1068"/>
        <v>0</v>
      </c>
      <c r="AB227" s="20">
        <v>30</v>
      </c>
      <c r="AC227" s="19">
        <f t="shared" si="1069"/>
        <v>1174357.8</v>
      </c>
      <c r="AD227" s="20">
        <v>0</v>
      </c>
      <c r="AE227" s="19">
        <f t="shared" si="1070"/>
        <v>0</v>
      </c>
      <c r="AF227" s="77"/>
      <c r="AG227" s="19">
        <f t="shared" si="1071"/>
        <v>0</v>
      </c>
      <c r="AH227" s="20">
        <v>150</v>
      </c>
      <c r="AI227" s="19">
        <f t="shared" si="1072"/>
        <v>5871789.0000000009</v>
      </c>
      <c r="AJ227" s="24">
        <v>0</v>
      </c>
      <c r="AK227" s="19">
        <f t="shared" si="1073"/>
        <v>0</v>
      </c>
      <c r="AL227" s="20">
        <v>4</v>
      </c>
      <c r="AM227" s="19">
        <f t="shared" si="1074"/>
        <v>187897.24800000005</v>
      </c>
      <c r="AN227" s="20"/>
      <c r="AO227" s="19">
        <f t="shared" si="1075"/>
        <v>0</v>
      </c>
      <c r="AP227" s="20">
        <f>5-3</f>
        <v>2</v>
      </c>
      <c r="AQ227" s="20">
        <f t="shared" si="1076"/>
        <v>64055.880000000012</v>
      </c>
      <c r="AR227" s="20">
        <v>72</v>
      </c>
      <c r="AS227" s="20">
        <f t="shared" si="1077"/>
        <v>2946570.48</v>
      </c>
      <c r="AT227" s="20">
        <v>0</v>
      </c>
      <c r="AU227" s="19">
        <f t="shared" si="1078"/>
        <v>0</v>
      </c>
      <c r="AV227" s="20">
        <v>0</v>
      </c>
      <c r="AW227" s="19">
        <f t="shared" si="1079"/>
        <v>0</v>
      </c>
      <c r="AX227" s="20">
        <v>0</v>
      </c>
      <c r="AY227" s="19">
        <f t="shared" si="1080"/>
        <v>0</v>
      </c>
      <c r="AZ227" s="20">
        <v>16</v>
      </c>
      <c r="BA227" s="19">
        <f t="shared" si="1081"/>
        <v>626324.16000000015</v>
      </c>
      <c r="BB227" s="20">
        <v>9</v>
      </c>
      <c r="BC227" s="19">
        <f t="shared" si="1082"/>
        <v>352307.34</v>
      </c>
      <c r="BD227" s="20">
        <v>47</v>
      </c>
      <c r="BE227" s="19">
        <f t="shared" si="1083"/>
        <v>2007084.24</v>
      </c>
      <c r="BF227" s="20">
        <v>21</v>
      </c>
      <c r="BG227" s="19">
        <f t="shared" si="1084"/>
        <v>896782.32</v>
      </c>
      <c r="BH227" s="20"/>
      <c r="BI227" s="19">
        <f t="shared" si="1085"/>
        <v>0</v>
      </c>
      <c r="BJ227" s="20">
        <v>0</v>
      </c>
      <c r="BK227" s="19">
        <f t="shared" si="1086"/>
        <v>0</v>
      </c>
      <c r="BL227" s="20">
        <v>55</v>
      </c>
      <c r="BM227" s="19">
        <f t="shared" si="1087"/>
        <v>2583587.16</v>
      </c>
      <c r="BN227" s="20">
        <v>20</v>
      </c>
      <c r="BO227" s="19">
        <f t="shared" si="1088"/>
        <v>854078.4</v>
      </c>
      <c r="BP227" s="20">
        <v>5</v>
      </c>
      <c r="BQ227" s="19">
        <f t="shared" si="1089"/>
        <v>266899.5</v>
      </c>
      <c r="BR227" s="20">
        <v>17</v>
      </c>
      <c r="BS227" s="19">
        <f t="shared" si="1090"/>
        <v>653369.97600000002</v>
      </c>
      <c r="BT227" s="20">
        <v>13</v>
      </c>
      <c r="BU227" s="19">
        <f t="shared" si="1091"/>
        <v>693938.7</v>
      </c>
      <c r="BV227" s="20">
        <v>20</v>
      </c>
      <c r="BW227" s="19">
        <f t="shared" si="1092"/>
        <v>854078.4</v>
      </c>
      <c r="BX227" s="20">
        <v>17</v>
      </c>
      <c r="BY227" s="22">
        <f t="shared" si="1093"/>
        <v>725966.64</v>
      </c>
      <c r="BZ227" s="20"/>
      <c r="CA227" s="19">
        <f t="shared" si="1094"/>
        <v>0</v>
      </c>
      <c r="CB227" s="20"/>
      <c r="CC227" s="19">
        <f t="shared" si="1095"/>
        <v>0</v>
      </c>
      <c r="CD227" s="20">
        <v>0</v>
      </c>
      <c r="CE227" s="21">
        <f t="shared" si="1096"/>
        <v>0</v>
      </c>
      <c r="CF227" s="20"/>
      <c r="CG227" s="20">
        <f t="shared" si="1097"/>
        <v>0</v>
      </c>
      <c r="CH227" s="20"/>
      <c r="CI227" s="19">
        <f t="shared" si="1098"/>
        <v>0</v>
      </c>
      <c r="CJ227" s="20">
        <v>1</v>
      </c>
      <c r="CK227" s="19">
        <f t="shared" si="1099"/>
        <v>24910.620000000003</v>
      </c>
      <c r="CL227" s="20">
        <v>8</v>
      </c>
      <c r="CM227" s="19">
        <f t="shared" si="1100"/>
        <v>199284.96000000002</v>
      </c>
      <c r="CN227" s="20">
        <v>15</v>
      </c>
      <c r="CO227" s="19">
        <f t="shared" si="1101"/>
        <v>373659.3</v>
      </c>
      <c r="CP227" s="20">
        <v>10</v>
      </c>
      <c r="CQ227" s="19">
        <f t="shared" si="1102"/>
        <v>402128.57999999996</v>
      </c>
      <c r="CR227" s="20">
        <v>20</v>
      </c>
      <c r="CS227" s="19">
        <f t="shared" si="1103"/>
        <v>804257.15999999992</v>
      </c>
      <c r="CT227" s="20">
        <v>4</v>
      </c>
      <c r="CU227" s="19">
        <f t="shared" si="1104"/>
        <v>170815.68000000002</v>
      </c>
      <c r="CV227" s="24">
        <v>25</v>
      </c>
      <c r="CW227" s="19">
        <f t="shared" si="1105"/>
        <v>960838.20000000007</v>
      </c>
      <c r="CX227" s="20"/>
      <c r="CY227" s="19">
        <f t="shared" si="1106"/>
        <v>0</v>
      </c>
      <c r="CZ227" s="20">
        <v>5</v>
      </c>
      <c r="DA227" s="19">
        <f t="shared" si="1107"/>
        <v>192167.64</v>
      </c>
      <c r="DB227" s="20">
        <v>4</v>
      </c>
      <c r="DC227" s="19">
        <f t="shared" si="1108"/>
        <v>170815.68000000002</v>
      </c>
      <c r="DD227" s="20">
        <v>11</v>
      </c>
      <c r="DE227" s="19">
        <f t="shared" si="1109"/>
        <v>563691.74399999995</v>
      </c>
      <c r="DF227" s="20">
        <v>19</v>
      </c>
      <c r="DG227" s="19">
        <f t="shared" si="1110"/>
        <v>916853.16240000003</v>
      </c>
      <c r="DH227" s="20">
        <v>10</v>
      </c>
      <c r="DI227" s="19">
        <f t="shared" si="1111"/>
        <v>680212.44000000006</v>
      </c>
      <c r="DJ227" s="20">
        <v>3</v>
      </c>
      <c r="DK227" s="19">
        <f t="shared" si="1112"/>
        <v>235176.58799999999</v>
      </c>
      <c r="DL227" s="19">
        <f t="shared" si="1113"/>
        <v>1033</v>
      </c>
      <c r="DM227" s="19">
        <f t="shared" si="1113"/>
        <v>42112002.998399995</v>
      </c>
    </row>
    <row r="228" spans="1:117" ht="15.75" customHeight="1" x14ac:dyDescent="0.25">
      <c r="A228" s="123"/>
      <c r="B228" s="81">
        <v>190</v>
      </c>
      <c r="C228" s="13" t="s">
        <v>347</v>
      </c>
      <c r="D228" s="14">
        <v>22900</v>
      </c>
      <c r="E228" s="23">
        <v>1.25</v>
      </c>
      <c r="F228" s="23"/>
      <c r="G228" s="16">
        <v>1</v>
      </c>
      <c r="H228" s="14">
        <v>1.4</v>
      </c>
      <c r="I228" s="14">
        <v>1.68</v>
      </c>
      <c r="J228" s="14">
        <v>2.23</v>
      </c>
      <c r="K228" s="17">
        <v>2.57</v>
      </c>
      <c r="L228" s="20">
        <v>2</v>
      </c>
      <c r="M228" s="19">
        <f t="shared" si="1054"/>
        <v>88165</v>
      </c>
      <c r="N228" s="20"/>
      <c r="O228" s="20">
        <f t="shared" si="1062"/>
        <v>0</v>
      </c>
      <c r="P228" s="20">
        <v>12</v>
      </c>
      <c r="Q228" s="19">
        <f t="shared" si="1063"/>
        <v>528990</v>
      </c>
      <c r="R228" s="20"/>
      <c r="S228" s="19">
        <f t="shared" si="1064"/>
        <v>0</v>
      </c>
      <c r="T228" s="20"/>
      <c r="U228" s="19">
        <f t="shared" si="1065"/>
        <v>0</v>
      </c>
      <c r="V228" s="20"/>
      <c r="W228" s="19">
        <f t="shared" si="1066"/>
        <v>0</v>
      </c>
      <c r="X228" s="20"/>
      <c r="Y228" s="19">
        <f t="shared" si="1067"/>
        <v>0</v>
      </c>
      <c r="Z228" s="20"/>
      <c r="AA228" s="19">
        <f t="shared" si="1068"/>
        <v>0</v>
      </c>
      <c r="AB228" s="20"/>
      <c r="AC228" s="19">
        <f t="shared" si="1069"/>
        <v>0</v>
      </c>
      <c r="AD228" s="20"/>
      <c r="AE228" s="19">
        <f t="shared" si="1070"/>
        <v>0</v>
      </c>
      <c r="AF228" s="77"/>
      <c r="AG228" s="19">
        <f t="shared" si="1071"/>
        <v>0</v>
      </c>
      <c r="AH228" s="20">
        <v>1</v>
      </c>
      <c r="AI228" s="19">
        <f t="shared" si="1072"/>
        <v>44082.5</v>
      </c>
      <c r="AJ228" s="24">
        <v>0</v>
      </c>
      <c r="AK228" s="19">
        <f t="shared" si="1073"/>
        <v>0</v>
      </c>
      <c r="AL228" s="20">
        <v>5</v>
      </c>
      <c r="AM228" s="19">
        <f t="shared" si="1074"/>
        <v>264495</v>
      </c>
      <c r="AN228" s="20">
        <v>25</v>
      </c>
      <c r="AO228" s="19">
        <f t="shared" si="1075"/>
        <v>1001874.9999999999</v>
      </c>
      <c r="AP228" s="20"/>
      <c r="AQ228" s="20">
        <f t="shared" si="1076"/>
        <v>0</v>
      </c>
      <c r="AR228" s="20"/>
      <c r="AS228" s="20">
        <f t="shared" si="1077"/>
        <v>0</v>
      </c>
      <c r="AT228" s="20"/>
      <c r="AU228" s="19">
        <f t="shared" si="1078"/>
        <v>0</v>
      </c>
      <c r="AV228" s="20"/>
      <c r="AW228" s="19">
        <f t="shared" si="1079"/>
        <v>0</v>
      </c>
      <c r="AX228" s="20"/>
      <c r="AY228" s="19">
        <f t="shared" si="1080"/>
        <v>0</v>
      </c>
      <c r="AZ228" s="20">
        <v>4</v>
      </c>
      <c r="BA228" s="19">
        <f t="shared" si="1081"/>
        <v>176330</v>
      </c>
      <c r="BB228" s="20">
        <v>7</v>
      </c>
      <c r="BC228" s="19">
        <f t="shared" si="1082"/>
        <v>308577.5</v>
      </c>
      <c r="BD228" s="20">
        <v>112</v>
      </c>
      <c r="BE228" s="19">
        <f t="shared" si="1083"/>
        <v>5386080</v>
      </c>
      <c r="BF228" s="20"/>
      <c r="BG228" s="19">
        <f t="shared" si="1084"/>
        <v>0</v>
      </c>
      <c r="BH228" s="20">
        <v>45</v>
      </c>
      <c r="BI228" s="19">
        <f t="shared" si="1085"/>
        <v>2488657.5</v>
      </c>
      <c r="BJ228" s="20"/>
      <c r="BK228" s="19">
        <f t="shared" si="1086"/>
        <v>0</v>
      </c>
      <c r="BL228" s="20">
        <v>35</v>
      </c>
      <c r="BM228" s="19">
        <f t="shared" si="1087"/>
        <v>1851465.0000000002</v>
      </c>
      <c r="BN228" s="20">
        <v>10</v>
      </c>
      <c r="BO228" s="19">
        <f t="shared" si="1088"/>
        <v>480900</v>
      </c>
      <c r="BP228" s="20">
        <v>1</v>
      </c>
      <c r="BQ228" s="19">
        <f t="shared" si="1089"/>
        <v>60112.5</v>
      </c>
      <c r="BR228" s="20">
        <v>3</v>
      </c>
      <c r="BS228" s="19">
        <f t="shared" si="1090"/>
        <v>129843</v>
      </c>
      <c r="BT228" s="20">
        <v>1</v>
      </c>
      <c r="BU228" s="19">
        <f t="shared" si="1091"/>
        <v>60112.5</v>
      </c>
      <c r="BV228" s="20">
        <v>13</v>
      </c>
      <c r="BW228" s="19">
        <f t="shared" si="1092"/>
        <v>625170</v>
      </c>
      <c r="BX228" s="20">
        <v>11</v>
      </c>
      <c r="BY228" s="22">
        <f t="shared" si="1093"/>
        <v>528990</v>
      </c>
      <c r="BZ228" s="20">
        <v>250</v>
      </c>
      <c r="CA228" s="19">
        <f t="shared" si="1094"/>
        <v>11321187.499999998</v>
      </c>
      <c r="CB228" s="20">
        <v>180</v>
      </c>
      <c r="CC228" s="19">
        <f t="shared" si="1095"/>
        <v>8151254.9999999991</v>
      </c>
      <c r="CD228" s="20"/>
      <c r="CE228" s="21">
        <f t="shared" si="1096"/>
        <v>0</v>
      </c>
      <c r="CF228" s="20"/>
      <c r="CG228" s="20">
        <f t="shared" si="1097"/>
        <v>0</v>
      </c>
      <c r="CH228" s="20"/>
      <c r="CI228" s="19">
        <f t="shared" si="1098"/>
        <v>0</v>
      </c>
      <c r="CJ228" s="20"/>
      <c r="CK228" s="19">
        <f t="shared" si="1099"/>
        <v>0</v>
      </c>
      <c r="CL228" s="20"/>
      <c r="CM228" s="19">
        <f t="shared" si="1100"/>
        <v>0</v>
      </c>
      <c r="CN228" s="20"/>
      <c r="CO228" s="19">
        <f t="shared" si="1101"/>
        <v>0</v>
      </c>
      <c r="CP228" s="20">
        <v>11</v>
      </c>
      <c r="CQ228" s="19">
        <f t="shared" si="1102"/>
        <v>498132.24999999994</v>
      </c>
      <c r="CR228" s="20">
        <v>12</v>
      </c>
      <c r="CS228" s="19">
        <f t="shared" si="1103"/>
        <v>543416.99999999988</v>
      </c>
      <c r="CT228" s="20"/>
      <c r="CU228" s="19">
        <f t="shared" si="1104"/>
        <v>0</v>
      </c>
      <c r="CV228" s="24">
        <v>0</v>
      </c>
      <c r="CW228" s="19">
        <f t="shared" si="1105"/>
        <v>0</v>
      </c>
      <c r="CX228" s="20"/>
      <c r="CY228" s="19">
        <f t="shared" si="1106"/>
        <v>0</v>
      </c>
      <c r="CZ228" s="20"/>
      <c r="DA228" s="19">
        <f t="shared" si="1107"/>
        <v>0</v>
      </c>
      <c r="DB228" s="20"/>
      <c r="DC228" s="19">
        <f t="shared" si="1108"/>
        <v>0</v>
      </c>
      <c r="DD228" s="20">
        <v>1</v>
      </c>
      <c r="DE228" s="19">
        <f t="shared" si="1109"/>
        <v>57708</v>
      </c>
      <c r="DF228" s="20">
        <v>4</v>
      </c>
      <c r="DG228" s="19">
        <f t="shared" si="1110"/>
        <v>217366.8</v>
      </c>
      <c r="DH228" s="20"/>
      <c r="DI228" s="19">
        <f t="shared" si="1111"/>
        <v>0</v>
      </c>
      <c r="DJ228" s="20">
        <v>2</v>
      </c>
      <c r="DK228" s="19">
        <f t="shared" si="1112"/>
        <v>176559</v>
      </c>
      <c r="DL228" s="19">
        <f t="shared" si="1113"/>
        <v>747</v>
      </c>
      <c r="DM228" s="19">
        <f t="shared" si="1113"/>
        <v>34989471.049999997</v>
      </c>
    </row>
    <row r="229" spans="1:117" ht="15.75" customHeight="1" x14ac:dyDescent="0.25">
      <c r="A229" s="124">
        <v>24</v>
      </c>
      <c r="B229" s="126"/>
      <c r="C229" s="56" t="s">
        <v>348</v>
      </c>
      <c r="D229" s="62">
        <v>22900</v>
      </c>
      <c r="E229" s="65">
        <v>1.44</v>
      </c>
      <c r="F229" s="54"/>
      <c r="G229" s="63">
        <v>1</v>
      </c>
      <c r="H229" s="62">
        <v>1.4</v>
      </c>
      <c r="I229" s="62">
        <v>1.68</v>
      </c>
      <c r="J229" s="62">
        <v>2.23</v>
      </c>
      <c r="K229" s="64">
        <v>2.57</v>
      </c>
      <c r="L229" s="28">
        <f>SUM(L230:L233)</f>
        <v>625</v>
      </c>
      <c r="M229" s="28">
        <f t="shared" ref="M229:BX229" si="1114">SUM(M230:M233)</f>
        <v>35626912.244000003</v>
      </c>
      <c r="N229" s="61">
        <f t="shared" si="1114"/>
        <v>0</v>
      </c>
      <c r="O229" s="61">
        <f t="shared" si="1114"/>
        <v>0</v>
      </c>
      <c r="P229" s="28">
        <f t="shared" si="1114"/>
        <v>46</v>
      </c>
      <c r="Q229" s="28">
        <f t="shared" si="1114"/>
        <v>2656940.44</v>
      </c>
      <c r="R229" s="61">
        <f t="shared" si="1114"/>
        <v>0</v>
      </c>
      <c r="S229" s="61">
        <f t="shared" si="1114"/>
        <v>0</v>
      </c>
      <c r="T229" s="28">
        <f t="shared" si="1114"/>
        <v>0</v>
      </c>
      <c r="U229" s="28">
        <f t="shared" si="1114"/>
        <v>0</v>
      </c>
      <c r="V229" s="28">
        <f t="shared" si="1114"/>
        <v>0</v>
      </c>
      <c r="W229" s="28">
        <f t="shared" si="1114"/>
        <v>0</v>
      </c>
      <c r="X229" s="28">
        <f t="shared" si="1114"/>
        <v>0</v>
      </c>
      <c r="Y229" s="28">
        <f t="shared" si="1114"/>
        <v>0</v>
      </c>
      <c r="Z229" s="28">
        <f t="shared" si="1114"/>
        <v>0</v>
      </c>
      <c r="AA229" s="28">
        <f t="shared" si="1114"/>
        <v>0</v>
      </c>
      <c r="AB229" s="28">
        <f t="shared" si="1114"/>
        <v>8</v>
      </c>
      <c r="AC229" s="28">
        <f t="shared" si="1114"/>
        <v>468755.67199999996</v>
      </c>
      <c r="AD229" s="28">
        <f t="shared" si="1114"/>
        <v>0</v>
      </c>
      <c r="AE229" s="28">
        <f t="shared" si="1114"/>
        <v>0</v>
      </c>
      <c r="AF229" s="28">
        <f t="shared" si="1114"/>
        <v>0</v>
      </c>
      <c r="AG229" s="28">
        <f t="shared" si="1114"/>
        <v>0</v>
      </c>
      <c r="AH229" s="28">
        <f t="shared" si="1114"/>
        <v>13</v>
      </c>
      <c r="AI229" s="28">
        <f t="shared" si="1114"/>
        <v>678588.37199999997</v>
      </c>
      <c r="AJ229" s="12">
        <f t="shared" si="1114"/>
        <v>0</v>
      </c>
      <c r="AK229" s="28">
        <f t="shared" si="1114"/>
        <v>0</v>
      </c>
      <c r="AL229" s="28">
        <f t="shared" si="1114"/>
        <v>9</v>
      </c>
      <c r="AM229" s="28">
        <f t="shared" si="1114"/>
        <v>633179.87040000001</v>
      </c>
      <c r="AN229" s="61">
        <v>0</v>
      </c>
      <c r="AO229" s="61">
        <f t="shared" si="1114"/>
        <v>0</v>
      </c>
      <c r="AP229" s="61">
        <f t="shared" si="1114"/>
        <v>2</v>
      </c>
      <c r="AQ229" s="61">
        <f t="shared" si="1114"/>
        <v>94410.288</v>
      </c>
      <c r="AR229" s="61">
        <f t="shared" si="1114"/>
        <v>12</v>
      </c>
      <c r="AS229" s="61">
        <f t="shared" si="1114"/>
        <v>502893.15999999992</v>
      </c>
      <c r="AT229" s="28">
        <f t="shared" si="1114"/>
        <v>0</v>
      </c>
      <c r="AU229" s="28">
        <f t="shared" si="1114"/>
        <v>0</v>
      </c>
      <c r="AV229" s="28">
        <f t="shared" si="1114"/>
        <v>0</v>
      </c>
      <c r="AW229" s="28">
        <f t="shared" si="1114"/>
        <v>0</v>
      </c>
      <c r="AX229" s="28">
        <f t="shared" si="1114"/>
        <v>0</v>
      </c>
      <c r="AY229" s="28">
        <f t="shared" si="1114"/>
        <v>0</v>
      </c>
      <c r="AZ229" s="28">
        <f t="shared" si="1114"/>
        <v>24</v>
      </c>
      <c r="BA229" s="28">
        <f t="shared" si="1114"/>
        <v>1413461.2799999998</v>
      </c>
      <c r="BB229" s="28">
        <f t="shared" si="1114"/>
        <v>7</v>
      </c>
      <c r="BC229" s="28">
        <f t="shared" si="1114"/>
        <v>412259.54</v>
      </c>
      <c r="BD229" s="28">
        <f t="shared" si="1114"/>
        <v>21</v>
      </c>
      <c r="BE229" s="28">
        <f t="shared" si="1114"/>
        <v>1349213.04</v>
      </c>
      <c r="BF229" s="61">
        <v>20</v>
      </c>
      <c r="BG229" s="61">
        <f t="shared" si="1114"/>
        <v>1007966.4</v>
      </c>
      <c r="BH229" s="61">
        <f t="shared" si="1114"/>
        <v>32</v>
      </c>
      <c r="BI229" s="61">
        <f t="shared" si="1114"/>
        <v>2364335.2319999998</v>
      </c>
      <c r="BJ229" s="28">
        <f t="shared" si="1114"/>
        <v>0</v>
      </c>
      <c r="BK229" s="28">
        <f t="shared" si="1114"/>
        <v>0</v>
      </c>
      <c r="BL229" s="61">
        <f t="shared" si="1114"/>
        <v>28</v>
      </c>
      <c r="BM229" s="61">
        <f t="shared" si="1114"/>
        <v>1705125.2064000003</v>
      </c>
      <c r="BN229" s="28">
        <f t="shared" si="1114"/>
        <v>11</v>
      </c>
      <c r="BO229" s="28">
        <f t="shared" si="1114"/>
        <v>675953.04</v>
      </c>
      <c r="BP229" s="28">
        <f t="shared" si="1114"/>
        <v>1</v>
      </c>
      <c r="BQ229" s="28">
        <f t="shared" si="1114"/>
        <v>80310.3</v>
      </c>
      <c r="BR229" s="28">
        <f t="shared" si="1114"/>
        <v>16</v>
      </c>
      <c r="BS229" s="28">
        <f t="shared" si="1114"/>
        <v>812020.80960000004</v>
      </c>
      <c r="BT229" s="28">
        <f t="shared" si="1114"/>
        <v>14</v>
      </c>
      <c r="BU229" s="28">
        <f t="shared" si="1114"/>
        <v>1085872.2</v>
      </c>
      <c r="BV229" s="28">
        <f t="shared" si="1114"/>
        <v>22</v>
      </c>
      <c r="BW229" s="28">
        <f t="shared" si="1114"/>
        <v>1259573.28</v>
      </c>
      <c r="BX229" s="28">
        <f t="shared" si="1114"/>
        <v>11</v>
      </c>
      <c r="BY229" s="28">
        <f t="shared" ref="BY229:DM229" si="1115">SUM(BY230:BY233)</f>
        <v>583620.24</v>
      </c>
      <c r="BZ229" s="28">
        <f t="shared" si="1115"/>
        <v>0</v>
      </c>
      <c r="CA229" s="28">
        <f t="shared" si="1115"/>
        <v>0</v>
      </c>
      <c r="CB229" s="28">
        <f t="shared" si="1115"/>
        <v>3</v>
      </c>
      <c r="CC229" s="28">
        <f t="shared" si="1115"/>
        <v>181501.27799999996</v>
      </c>
      <c r="CD229" s="28">
        <f t="shared" si="1115"/>
        <v>0</v>
      </c>
      <c r="CE229" s="29">
        <f t="shared" si="1115"/>
        <v>0</v>
      </c>
      <c r="CF229" s="61">
        <f t="shared" si="1115"/>
        <v>0</v>
      </c>
      <c r="CG229" s="61">
        <f t="shared" si="1115"/>
        <v>0</v>
      </c>
      <c r="CH229" s="28">
        <f t="shared" si="1115"/>
        <v>0</v>
      </c>
      <c r="CI229" s="28">
        <f t="shared" si="1115"/>
        <v>0</v>
      </c>
      <c r="CJ229" s="28">
        <f t="shared" si="1115"/>
        <v>0</v>
      </c>
      <c r="CK229" s="28">
        <f t="shared" si="1115"/>
        <v>0</v>
      </c>
      <c r="CL229" s="28">
        <f t="shared" si="1115"/>
        <v>3</v>
      </c>
      <c r="CM229" s="28">
        <f t="shared" si="1115"/>
        <v>112434.41999999998</v>
      </c>
      <c r="CN229" s="28">
        <f t="shared" si="1115"/>
        <v>5</v>
      </c>
      <c r="CO229" s="28">
        <f t="shared" si="1115"/>
        <v>187390.69999999998</v>
      </c>
      <c r="CP229" s="28">
        <f t="shared" si="1115"/>
        <v>3</v>
      </c>
      <c r="CQ229" s="28">
        <f t="shared" si="1115"/>
        <v>181501.27799999996</v>
      </c>
      <c r="CR229" s="28">
        <f t="shared" si="1115"/>
        <v>10</v>
      </c>
      <c r="CS229" s="28">
        <f t="shared" si="1115"/>
        <v>602540.76959999988</v>
      </c>
      <c r="CT229" s="28">
        <f t="shared" si="1115"/>
        <v>4</v>
      </c>
      <c r="CU229" s="28">
        <f t="shared" si="1115"/>
        <v>254376.864</v>
      </c>
      <c r="CV229" s="28">
        <f t="shared" si="1115"/>
        <v>172</v>
      </c>
      <c r="CW229" s="28">
        <f t="shared" si="1115"/>
        <v>9617522.9472000003</v>
      </c>
      <c r="CX229" s="28">
        <f t="shared" si="1115"/>
        <v>0</v>
      </c>
      <c r="CY229" s="28">
        <f t="shared" si="1115"/>
        <v>0</v>
      </c>
      <c r="CZ229" s="28">
        <f t="shared" si="1115"/>
        <v>2</v>
      </c>
      <c r="DA229" s="28">
        <f t="shared" si="1115"/>
        <v>115646.83199999999</v>
      </c>
      <c r="DB229" s="28">
        <f t="shared" si="1115"/>
        <v>4</v>
      </c>
      <c r="DC229" s="28">
        <f t="shared" si="1115"/>
        <v>254376.864</v>
      </c>
      <c r="DD229" s="28">
        <f t="shared" si="1115"/>
        <v>3</v>
      </c>
      <c r="DE229" s="28">
        <f t="shared" si="1115"/>
        <v>231293.66399999999</v>
      </c>
      <c r="DF229" s="28">
        <f t="shared" si="1115"/>
        <v>21</v>
      </c>
      <c r="DG229" s="28">
        <f t="shared" si="1115"/>
        <v>1521654.54672</v>
      </c>
      <c r="DH229" s="28">
        <v>13</v>
      </c>
      <c r="DI229" s="28">
        <f t="shared" si="1115"/>
        <v>1330397.4839999999</v>
      </c>
      <c r="DJ229" s="28">
        <f t="shared" si="1115"/>
        <v>8</v>
      </c>
      <c r="DK229" s="28">
        <f t="shared" si="1115"/>
        <v>943531.29599999986</v>
      </c>
      <c r="DL229" s="28">
        <f t="shared" si="1115"/>
        <v>1173</v>
      </c>
      <c r="DM229" s="28">
        <f t="shared" si="1115"/>
        <v>68945559.557919994</v>
      </c>
    </row>
    <row r="230" spans="1:117" ht="30.75" customHeight="1" x14ac:dyDescent="0.25">
      <c r="A230" s="123"/>
      <c r="B230" s="81">
        <v>191</v>
      </c>
      <c r="C230" s="13" t="s">
        <v>349</v>
      </c>
      <c r="D230" s="14">
        <v>22900</v>
      </c>
      <c r="E230" s="23">
        <v>1.78</v>
      </c>
      <c r="F230" s="23"/>
      <c r="G230" s="132">
        <v>0.9</v>
      </c>
      <c r="H230" s="14">
        <v>1.4</v>
      </c>
      <c r="I230" s="14">
        <v>1.68</v>
      </c>
      <c r="J230" s="14">
        <v>2.23</v>
      </c>
      <c r="K230" s="17">
        <v>2.57</v>
      </c>
      <c r="L230" s="20">
        <v>87</v>
      </c>
      <c r="M230" s="19">
        <f t="shared" ref="M230:M231" si="1116">(L230*$D230*$E230*$G230*$H230*$M$14)</f>
        <v>4915163.4840000002</v>
      </c>
      <c r="N230" s="20"/>
      <c r="O230" s="20">
        <f>(N230*$D230*$E230*$G230*$H230*$O$14)</f>
        <v>0</v>
      </c>
      <c r="P230" s="20">
        <v>10</v>
      </c>
      <c r="Q230" s="19">
        <f>(P230*$D230*$E230*$G230*$H230*$Q$14)</f>
        <v>564961.31999999995</v>
      </c>
      <c r="R230" s="20"/>
      <c r="S230" s="19">
        <f t="shared" ref="S230:S233" si="1117">(R230/12*7*$D230*$E230*$G230*$H230*$S$14)+(R230/12*5*$D230*$E230*$G230*$H230*$S$15)</f>
        <v>0</v>
      </c>
      <c r="T230" s="20">
        <v>0</v>
      </c>
      <c r="U230" s="19">
        <f>(T230*$D230*$E230*$G230*$H230*$U$14)</f>
        <v>0</v>
      </c>
      <c r="V230" s="20">
        <v>0</v>
      </c>
      <c r="W230" s="19">
        <f>(V230*$D230*$E230*$G230*$H230*$W$14)</f>
        <v>0</v>
      </c>
      <c r="X230" s="20"/>
      <c r="Y230" s="19">
        <f>(X230*$D230*$E230*$G230*$H230*$Y$14)</f>
        <v>0</v>
      </c>
      <c r="Z230" s="20">
        <v>0</v>
      </c>
      <c r="AA230" s="19">
        <f>(Z230*$D230*$E230*$G230*$H230*$AA$14)</f>
        <v>0</v>
      </c>
      <c r="AB230" s="20">
        <v>1</v>
      </c>
      <c r="AC230" s="19">
        <f>(AB230*$D230*$E230*$G230*$H230*$AC$14)</f>
        <v>56496.132000000005</v>
      </c>
      <c r="AD230" s="20">
        <v>0</v>
      </c>
      <c r="AE230" s="19">
        <f>(AD230*$D230*$E230*$G230*$H230*$AE$14)</f>
        <v>0</v>
      </c>
      <c r="AF230" s="77"/>
      <c r="AG230" s="19">
        <f>(AF230*$D230*$E230*$G230*$H230*$AG$14)</f>
        <v>0</v>
      </c>
      <c r="AH230" s="20">
        <v>1</v>
      </c>
      <c r="AI230" s="19">
        <f>(AH230*$D230*$E230*$G230*$H230*$AI$14)</f>
        <v>56496.132000000005</v>
      </c>
      <c r="AJ230" s="24"/>
      <c r="AK230" s="19">
        <f>(AJ230*$D230*$E230*$G230*$I230*$AK$14)</f>
        <v>0</v>
      </c>
      <c r="AL230" s="20">
        <v>1</v>
      </c>
      <c r="AM230" s="19">
        <f>(AL230*$D230*$E230*$G230*$I230*$AM$14)</f>
        <v>67795.358400000012</v>
      </c>
      <c r="AN230" s="20"/>
      <c r="AO230" s="19">
        <f>(AN230*$D230*$E230*$G230*$H230*$AO$14)</f>
        <v>0</v>
      </c>
      <c r="AP230" s="20">
        <v>1</v>
      </c>
      <c r="AQ230" s="20">
        <f>(AP230*$D230*$E230*$G230*$H230*$AQ$14)</f>
        <v>46224.108</v>
      </c>
      <c r="AR230" s="20"/>
      <c r="AS230" s="20">
        <f>(AR230*$D230*$E230*$G230*$H230*$AS$14)</f>
        <v>0</v>
      </c>
      <c r="AT230" s="20">
        <v>0</v>
      </c>
      <c r="AU230" s="19">
        <f>(AT230*$D230*$E230*$G230*$H230*$AU$14)</f>
        <v>0</v>
      </c>
      <c r="AV230" s="20">
        <v>0</v>
      </c>
      <c r="AW230" s="19">
        <f>(AV230*$D230*$E230*$G230*$H230*$AW$14)</f>
        <v>0</v>
      </c>
      <c r="AX230" s="20">
        <v>0</v>
      </c>
      <c r="AY230" s="19">
        <f>(AX230*$D230*$E230*$G230*$H230*$AY$14)</f>
        <v>0</v>
      </c>
      <c r="AZ230" s="20"/>
      <c r="BA230" s="19">
        <f>(AZ230*$D230*$E230*$G230*$H230*$BA$14)</f>
        <v>0</v>
      </c>
      <c r="BB230" s="20"/>
      <c r="BC230" s="19">
        <f>(BB230*$D230*$E230*$G230*$H230*$BC$14)</f>
        <v>0</v>
      </c>
      <c r="BD230" s="20"/>
      <c r="BE230" s="19">
        <f>(BD230*$D230*$E230*$G230*$I230*$BE$14)</f>
        <v>0</v>
      </c>
      <c r="BF230" s="20"/>
      <c r="BG230" s="19">
        <f>(BF230*$D230*$E230*$G230*$I230*$BG$14)</f>
        <v>0</v>
      </c>
      <c r="BH230" s="20">
        <v>0</v>
      </c>
      <c r="BI230" s="19">
        <f>(BH230*$D230*$E230*$G230*$I230*$BI$14)</f>
        <v>0</v>
      </c>
      <c r="BJ230" s="20">
        <v>0</v>
      </c>
      <c r="BK230" s="19">
        <f>(BJ230*$D230*$E230*$G230*$I230*$BK$14)</f>
        <v>0</v>
      </c>
      <c r="BL230" s="20">
        <v>1</v>
      </c>
      <c r="BM230" s="19">
        <f>(BL230*$D230*$E230*$G230*$I230*$BM$14)</f>
        <v>67795.358400000012</v>
      </c>
      <c r="BN230" s="20"/>
      <c r="BO230" s="19">
        <f>(BN230*$D230*$E230*$G230*$I230*$BO$14)</f>
        <v>0</v>
      </c>
      <c r="BP230" s="20"/>
      <c r="BQ230" s="19">
        <f>(BP230*$D230*$E230*$G230*$I230*$BQ$14)</f>
        <v>0</v>
      </c>
      <c r="BR230" s="20">
        <v>1</v>
      </c>
      <c r="BS230" s="19">
        <f>(BR230*$D230*$E230*$G230*$I230*$BS$14)</f>
        <v>55468.929600000003</v>
      </c>
      <c r="BT230" s="20"/>
      <c r="BU230" s="19">
        <f>(BT230*$D230*$E230*$G230*$I230*$BU$14)</f>
        <v>0</v>
      </c>
      <c r="BV230" s="20"/>
      <c r="BW230" s="19">
        <f>(BV230*$D230*$E230*$G230*$I230*$BW$14)</f>
        <v>0</v>
      </c>
      <c r="BX230" s="20"/>
      <c r="BY230" s="22">
        <f>(BX230*$D230*$E230*$G230*$I230*$BY$14)</f>
        <v>0</v>
      </c>
      <c r="BZ230" s="20">
        <v>0</v>
      </c>
      <c r="CA230" s="19">
        <f>(BZ230*$D230*$E230*$G230*$H230*$CA$14)</f>
        <v>0</v>
      </c>
      <c r="CB230" s="20">
        <v>0</v>
      </c>
      <c r="CC230" s="19">
        <f>(CB230*$D230*$E230*$G230*$H230*$CC$14)</f>
        <v>0</v>
      </c>
      <c r="CD230" s="20">
        <v>0</v>
      </c>
      <c r="CE230" s="21">
        <f>(CD230*$D230*$E230*$G230*$H230*$CE$14)</f>
        <v>0</v>
      </c>
      <c r="CF230" s="20"/>
      <c r="CG230" s="20">
        <f>(CF230*$D230*$E230*$G230*$H230*$CG$14)</f>
        <v>0</v>
      </c>
      <c r="CH230" s="20"/>
      <c r="CI230" s="19">
        <f>(CH230*$D230*$E230*$G230*$I230*$CI$14)</f>
        <v>0</v>
      </c>
      <c r="CJ230" s="20"/>
      <c r="CK230" s="19">
        <f>(CJ230*$D230*$E230*$G230*$H230*$CK$14)</f>
        <v>0</v>
      </c>
      <c r="CL230" s="20"/>
      <c r="CM230" s="19">
        <f>(CL230*$D230*$E230*$G230*$H230*$CM$14)</f>
        <v>0</v>
      </c>
      <c r="CN230" s="20"/>
      <c r="CO230" s="19">
        <f>(CN230*$D230*$E230*$G230*$H230*$CO$14)</f>
        <v>0</v>
      </c>
      <c r="CP230" s="20"/>
      <c r="CQ230" s="19">
        <f>(CP230*$D230*$E230*$G230*$H230*$CQ$14)</f>
        <v>0</v>
      </c>
      <c r="CR230" s="20">
        <v>1</v>
      </c>
      <c r="CS230" s="19">
        <f>(CR230*$D230*$E230*$G230*$H230*$CS$14)</f>
        <v>58036.935599999997</v>
      </c>
      <c r="CT230" s="20">
        <v>1</v>
      </c>
      <c r="CU230" s="19">
        <f>(CT230*$D230*$E230*$G230*$I230*$CU$14)</f>
        <v>61632.144</v>
      </c>
      <c r="CV230" s="24">
        <v>57</v>
      </c>
      <c r="CW230" s="19">
        <f>(CV230*$D230*$E230*$G230*$I230*$CW$14)</f>
        <v>3161728.9872000003</v>
      </c>
      <c r="CX230" s="20"/>
      <c r="CY230" s="19">
        <f>(CX230*$D230*$E230*$G230*$H230*$CY$14)</f>
        <v>0</v>
      </c>
      <c r="CZ230" s="20">
        <v>0</v>
      </c>
      <c r="DA230" s="19">
        <f>(CZ230*$D230*$E230*$G230*$I230*$DA$14)</f>
        <v>0</v>
      </c>
      <c r="DB230" s="20">
        <v>1</v>
      </c>
      <c r="DC230" s="19">
        <f>(DB230*$D230*$E230*$G230*$I230*$DC$14)</f>
        <v>61632.144</v>
      </c>
      <c r="DD230" s="20"/>
      <c r="DE230" s="19">
        <f>(DD230*$D230*$E230*$G230*$I230*$DE$14)</f>
        <v>0</v>
      </c>
      <c r="DF230" s="20">
        <v>1</v>
      </c>
      <c r="DG230" s="19">
        <f>(DF230*$D230*$E230*$G230*$I230*$DG$14)</f>
        <v>69644.322719999996</v>
      </c>
      <c r="DH230" s="20"/>
      <c r="DI230" s="19">
        <f>(DH230*$D230*$E230*$G230*$J230*$DI$14)</f>
        <v>0</v>
      </c>
      <c r="DJ230" s="20"/>
      <c r="DK230" s="19">
        <f>(DJ230*$D230*$E230*$G230*$K230*$DK$14)</f>
        <v>0</v>
      </c>
      <c r="DL230" s="19">
        <f t="shared" ref="DL230:DM233" si="1118">SUM(L230,N230,P230,R230,T230,V230,X230,Z230,AB230,AD230,AF230,AH230,AJ230,AN230,AP230,CD230,AR230,AT230,AV230,AX230,AZ230,CH230,BB230,BD230,BF230,BJ230,AL230,BL230,BN230,BP230,BR230,BT230,BV230,BX230,BZ230,CB230,CF230,CJ230,CL230,CN230,CP230,CR230,CT230,CV230,BH230,CX230,CZ230,DB230,DD230,DF230,DH230,DJ230)</f>
        <v>164</v>
      </c>
      <c r="DM230" s="19">
        <f t="shared" si="1118"/>
        <v>9243075.3559200019</v>
      </c>
    </row>
    <row r="231" spans="1:117" ht="33" customHeight="1" x14ac:dyDescent="0.25">
      <c r="A231" s="123"/>
      <c r="B231" s="81">
        <v>192</v>
      </c>
      <c r="C231" s="13" t="s">
        <v>350</v>
      </c>
      <c r="D231" s="14">
        <v>22900</v>
      </c>
      <c r="E231" s="23">
        <v>1.67</v>
      </c>
      <c r="F231" s="23"/>
      <c r="G231" s="16">
        <v>1</v>
      </c>
      <c r="H231" s="14">
        <v>1.4</v>
      </c>
      <c r="I231" s="14">
        <v>1.68</v>
      </c>
      <c r="J231" s="14">
        <v>2.23</v>
      </c>
      <c r="K231" s="17">
        <v>2.57</v>
      </c>
      <c r="L231" s="20">
        <v>500</v>
      </c>
      <c r="M231" s="19">
        <f t="shared" si="1116"/>
        <v>29447110.000000004</v>
      </c>
      <c r="N231" s="20"/>
      <c r="O231" s="20">
        <f>(N231*$D231*$E231*$G231*$H231*$O$14)</f>
        <v>0</v>
      </c>
      <c r="P231" s="20">
        <v>35</v>
      </c>
      <c r="Q231" s="19">
        <f>(P231*$D231*$E231*$G231*$H231*$Q$14)</f>
        <v>2061297.7</v>
      </c>
      <c r="R231" s="20"/>
      <c r="S231" s="19">
        <f t="shared" si="1117"/>
        <v>0</v>
      </c>
      <c r="T231" s="20">
        <v>0</v>
      </c>
      <c r="U231" s="19">
        <f>(T231*$D231*$E231*$G231*$H231*$U$14)</f>
        <v>0</v>
      </c>
      <c r="V231" s="20">
        <v>0</v>
      </c>
      <c r="W231" s="19">
        <f>(V231*$D231*$E231*$G231*$H231*$W$14)</f>
        <v>0</v>
      </c>
      <c r="X231" s="20"/>
      <c r="Y231" s="19">
        <f>(X231*$D231*$E231*$G231*$H231*$Y$14)</f>
        <v>0</v>
      </c>
      <c r="Z231" s="20">
        <v>0</v>
      </c>
      <c r="AA231" s="19">
        <f>(Z231*$D231*$E231*$G231*$H231*$AA$14)</f>
        <v>0</v>
      </c>
      <c r="AB231" s="20">
        <v>7</v>
      </c>
      <c r="AC231" s="19">
        <f>(AB231*$D231*$E231*$G231*$H231*$AC$14)</f>
        <v>412259.54</v>
      </c>
      <c r="AD231" s="20">
        <v>0</v>
      </c>
      <c r="AE231" s="19">
        <f>(AD231*$D231*$E231*$G231*$H231*$AE$14)</f>
        <v>0</v>
      </c>
      <c r="AF231" s="77"/>
      <c r="AG231" s="19">
        <f>(AF231*$D231*$E231*$G231*$H231*$AG$14)</f>
        <v>0</v>
      </c>
      <c r="AH231" s="20">
        <v>9</v>
      </c>
      <c r="AI231" s="19">
        <f>(AH231*$D231*$E231*$G231*$H231*$AI$14)</f>
        <v>530047.98</v>
      </c>
      <c r="AJ231" s="24"/>
      <c r="AK231" s="19">
        <f>(AJ231*$D231*$E231*$G231*$I231*$AK$14)</f>
        <v>0</v>
      </c>
      <c r="AL231" s="20">
        <v>8</v>
      </c>
      <c r="AM231" s="19">
        <f>(AL231*$D231*$E231*$G231*$I231*$AM$14)</f>
        <v>565384.51199999999</v>
      </c>
      <c r="AN231" s="20"/>
      <c r="AO231" s="19">
        <f>(AN231*$D231*$E231*$G231*$H231*$AO$14)</f>
        <v>0</v>
      </c>
      <c r="AP231" s="20">
        <v>1</v>
      </c>
      <c r="AQ231" s="20">
        <f>(AP231*$D231*$E231*$G231*$H231*$AQ$14)</f>
        <v>48186.18</v>
      </c>
      <c r="AR231" s="20">
        <f>5-1</f>
        <v>4</v>
      </c>
      <c r="AS231" s="20">
        <f>(AR231*$D231*$E231*$G231*$H231*$AS$14)</f>
        <v>246284.91999999995</v>
      </c>
      <c r="AT231" s="20">
        <v>0</v>
      </c>
      <c r="AU231" s="19">
        <f>(AT231*$D231*$E231*$G231*$H231*$AU$14)</f>
        <v>0</v>
      </c>
      <c r="AV231" s="20">
        <v>0</v>
      </c>
      <c r="AW231" s="19">
        <f>(AV231*$D231*$E231*$G231*$H231*$AW$14)</f>
        <v>0</v>
      </c>
      <c r="AX231" s="20">
        <v>0</v>
      </c>
      <c r="AY231" s="19">
        <f>(AX231*$D231*$E231*$G231*$H231*$AY$14)</f>
        <v>0</v>
      </c>
      <c r="AZ231" s="20">
        <v>24</v>
      </c>
      <c r="BA231" s="19">
        <f>(AZ231*$D231*$E231*$G231*$H231*$BA$14)</f>
        <v>1413461.2799999998</v>
      </c>
      <c r="BB231" s="20">
        <v>7</v>
      </c>
      <c r="BC231" s="19">
        <f>(BB231*$D231*$E231*$G231*$H231*$BC$14)</f>
        <v>412259.54</v>
      </c>
      <c r="BD231" s="20">
        <v>21</v>
      </c>
      <c r="BE231" s="19">
        <f>(BD231*$D231*$E231*$G231*$I231*$BE$14)</f>
        <v>1349213.04</v>
      </c>
      <c r="BF231" s="20">
        <v>11</v>
      </c>
      <c r="BG231" s="19">
        <f>(BF231*$D231*$E231*$G231*$I231*$BG$14)</f>
        <v>706730.64</v>
      </c>
      <c r="BH231" s="20">
        <v>32</v>
      </c>
      <c r="BI231" s="19">
        <f>(BH231*$D231*$E231*$G231*$I231*$BI$14)</f>
        <v>2364335.2319999998</v>
      </c>
      <c r="BJ231" s="20">
        <v>0</v>
      </c>
      <c r="BK231" s="19">
        <f>(BJ231*$D231*$E231*$G231*$I231*$BK$14)</f>
        <v>0</v>
      </c>
      <c r="BL231" s="20">
        <f>13+6</f>
        <v>19</v>
      </c>
      <c r="BM231" s="19">
        <f>(BL231*$D231*$E231*$G231*$I231*$BM$14)</f>
        <v>1342788.2160000002</v>
      </c>
      <c r="BN231" s="20">
        <v>10</v>
      </c>
      <c r="BO231" s="19">
        <f>(BN231*$D231*$E231*$G231*$I231*$BO$14)</f>
        <v>642482.4</v>
      </c>
      <c r="BP231" s="20">
        <v>1</v>
      </c>
      <c r="BQ231" s="19">
        <f>(BP231*$D231*$E231*$G231*$I231*$BQ$14)</f>
        <v>80310.3</v>
      </c>
      <c r="BR231" s="20">
        <v>11</v>
      </c>
      <c r="BS231" s="19">
        <f>(BR231*$D231*$E231*$G231*$I231*$BS$14)</f>
        <v>636057.576</v>
      </c>
      <c r="BT231" s="20">
        <v>13</v>
      </c>
      <c r="BU231" s="19">
        <f>(BT231*$D231*$E231*$G231*$I231*$BU$14)</f>
        <v>1044033.9</v>
      </c>
      <c r="BV231" s="20">
        <v>17</v>
      </c>
      <c r="BW231" s="19">
        <f>(BV231*$D231*$E231*$G231*$I231*$BW$14)</f>
        <v>1092220.08</v>
      </c>
      <c r="BX231" s="20">
        <v>7</v>
      </c>
      <c r="BY231" s="22">
        <f>(BX231*$D231*$E231*$G231*$I231*$BY$14)</f>
        <v>449737.68</v>
      </c>
      <c r="BZ231" s="20">
        <v>0</v>
      </c>
      <c r="CA231" s="19">
        <f>(BZ231*$D231*$E231*$G231*$H231*$CA$14)</f>
        <v>0</v>
      </c>
      <c r="CB231" s="20">
        <v>3</v>
      </c>
      <c r="CC231" s="19">
        <f>(CB231*$D231*$E231*$G231*$H231*$CC$14)</f>
        <v>181501.27799999996</v>
      </c>
      <c r="CD231" s="20">
        <v>0</v>
      </c>
      <c r="CE231" s="21">
        <f>(CD231*$D231*$E231*$G231*$H231*$CE$14)</f>
        <v>0</v>
      </c>
      <c r="CF231" s="20"/>
      <c r="CG231" s="20">
        <f>(CF231*$D231*$E231*$G231*$H231*$CG$14)</f>
        <v>0</v>
      </c>
      <c r="CH231" s="20"/>
      <c r="CI231" s="19">
        <f>(CH231*$D231*$E231*$G231*$I231*$CI$14)</f>
        <v>0</v>
      </c>
      <c r="CJ231" s="20"/>
      <c r="CK231" s="19">
        <f>(CJ231*$D231*$E231*$G231*$H231*$CK$14)</f>
        <v>0</v>
      </c>
      <c r="CL231" s="20">
        <v>3</v>
      </c>
      <c r="CM231" s="19">
        <f>(CL231*$D231*$E231*$G231*$H231*$CM$14)</f>
        <v>112434.41999999998</v>
      </c>
      <c r="CN231" s="20">
        <v>5</v>
      </c>
      <c r="CO231" s="19">
        <f>(CN231*$D231*$E231*$G231*$H231*$CO$14)</f>
        <v>187390.69999999998</v>
      </c>
      <c r="CP231" s="20">
        <v>3</v>
      </c>
      <c r="CQ231" s="19">
        <f>(CP231*$D231*$E231*$G231*$H231*$CQ$14)</f>
        <v>181501.27799999996</v>
      </c>
      <c r="CR231" s="20">
        <v>9</v>
      </c>
      <c r="CS231" s="19">
        <f>(CR231*$D231*$E231*$G231*$H231*$CS$14)</f>
        <v>544503.83399999992</v>
      </c>
      <c r="CT231" s="20">
        <v>3</v>
      </c>
      <c r="CU231" s="19">
        <f>(CT231*$D231*$E231*$G231*$I231*$CU$14)</f>
        <v>192744.72</v>
      </c>
      <c r="CV231" s="24">
        <v>108</v>
      </c>
      <c r="CW231" s="19">
        <f>(CV231*$D231*$E231*$G231*$I231*$CW$14)</f>
        <v>6244928.9280000003</v>
      </c>
      <c r="CX231" s="20"/>
      <c r="CY231" s="19">
        <f>(CX231*$D231*$E231*$G231*$H231*$CY$14)</f>
        <v>0</v>
      </c>
      <c r="CZ231" s="20">
        <v>2</v>
      </c>
      <c r="DA231" s="19">
        <f>(CZ231*$D231*$E231*$G231*$I231*$DA$14)</f>
        <v>115646.83199999999</v>
      </c>
      <c r="DB231" s="20">
        <v>3</v>
      </c>
      <c r="DC231" s="19">
        <f>(DB231*$D231*$E231*$G231*$I231*$DC$14)</f>
        <v>192744.72</v>
      </c>
      <c r="DD231" s="20">
        <v>3</v>
      </c>
      <c r="DE231" s="19">
        <f>(DD231*$D231*$E231*$G231*$I231*$DE$14)</f>
        <v>231293.66399999999</v>
      </c>
      <c r="DF231" s="20">
        <v>20</v>
      </c>
      <c r="DG231" s="19">
        <f>(DF231*$D231*$E231*$G231*$I231*$DG$14)</f>
        <v>1452010.2239999999</v>
      </c>
      <c r="DH231" s="20">
        <v>13</v>
      </c>
      <c r="DI231" s="19">
        <f>(DH231*$D231*$E231*$G231*$J231*$DI$14)</f>
        <v>1330397.4839999999</v>
      </c>
      <c r="DJ231" s="20">
        <v>8</v>
      </c>
      <c r="DK231" s="19">
        <f>(DJ231*$D231*$E231*$G231*$K231*$DK$14)</f>
        <v>943531.29599999986</v>
      </c>
      <c r="DL231" s="19">
        <f t="shared" si="1118"/>
        <v>920</v>
      </c>
      <c r="DM231" s="19">
        <f t="shared" si="1118"/>
        <v>56754830.093999982</v>
      </c>
    </row>
    <row r="232" spans="1:117" ht="15.75" customHeight="1" x14ac:dyDescent="0.25">
      <c r="A232" s="123"/>
      <c r="B232" s="81">
        <v>193</v>
      </c>
      <c r="C232" s="13" t="s">
        <v>351</v>
      </c>
      <c r="D232" s="14">
        <v>22900</v>
      </c>
      <c r="E232" s="23">
        <v>0.87</v>
      </c>
      <c r="F232" s="23"/>
      <c r="G232" s="16">
        <v>1</v>
      </c>
      <c r="H232" s="14">
        <v>1.4</v>
      </c>
      <c r="I232" s="14">
        <v>1.68</v>
      </c>
      <c r="J232" s="14">
        <v>2.23</v>
      </c>
      <c r="K232" s="17">
        <v>2.57</v>
      </c>
      <c r="L232" s="20">
        <v>34</v>
      </c>
      <c r="M232" s="19">
        <f t="shared" si="1054"/>
        <v>1043168.28</v>
      </c>
      <c r="N232" s="20"/>
      <c r="O232" s="20">
        <f>(N232*$D232*$E232*$G232*$H232*$O$14)</f>
        <v>0</v>
      </c>
      <c r="P232" s="20">
        <v>1</v>
      </c>
      <c r="Q232" s="19">
        <f>(P232*$D232*$E232*$G232*$H232*$Q$14)</f>
        <v>30681.42</v>
      </c>
      <c r="R232" s="20"/>
      <c r="S232" s="19">
        <f t="shared" si="1117"/>
        <v>0</v>
      </c>
      <c r="T232" s="20">
        <v>0</v>
      </c>
      <c r="U232" s="19">
        <f>(T232*$D232*$E232*$G232*$H232*$U$14)</f>
        <v>0</v>
      </c>
      <c r="V232" s="20">
        <v>0</v>
      </c>
      <c r="W232" s="19">
        <f>(V232*$D232*$E232*$G232*$H232*$W$14)</f>
        <v>0</v>
      </c>
      <c r="X232" s="20"/>
      <c r="Y232" s="19">
        <f>(X232*$D232*$E232*$G232*$H232*$Y$14)</f>
        <v>0</v>
      </c>
      <c r="Z232" s="20">
        <v>0</v>
      </c>
      <c r="AA232" s="19">
        <f>(Z232*$D232*$E232*$G232*$H232*$AA$14)</f>
        <v>0</v>
      </c>
      <c r="AB232" s="20"/>
      <c r="AC232" s="19">
        <f>(AB232*$D232*$E232*$G232*$H232*$AC$14)</f>
        <v>0</v>
      </c>
      <c r="AD232" s="20"/>
      <c r="AE232" s="19">
        <f>(AD232*$D232*$E232*$G232*$H232*$AE$14)</f>
        <v>0</v>
      </c>
      <c r="AF232" s="77"/>
      <c r="AG232" s="19">
        <f>(AF232*$D232*$E232*$G232*$H232*$AG$14)</f>
        <v>0</v>
      </c>
      <c r="AH232" s="20">
        <v>3</v>
      </c>
      <c r="AI232" s="19">
        <f>(AH232*$D232*$E232*$G232*$H232*$AI$14)</f>
        <v>92044.26</v>
      </c>
      <c r="AJ232" s="24">
        <v>0</v>
      </c>
      <c r="AK232" s="19">
        <f>(AJ232*$D232*$E232*$G232*$I232*$AK$14)</f>
        <v>0</v>
      </c>
      <c r="AL232" s="20"/>
      <c r="AM232" s="19">
        <f>(AL232*$D232*$E232*$G232*$I232*$AM$14)</f>
        <v>0</v>
      </c>
      <c r="AN232" s="20"/>
      <c r="AO232" s="19">
        <f>(AN232*$D232*$E232*$G232*$H232*$AO$14)</f>
        <v>0</v>
      </c>
      <c r="AP232" s="20"/>
      <c r="AQ232" s="20">
        <f>(AP232*$D232*$E232*$G232*$H232*$AQ$14)</f>
        <v>0</v>
      </c>
      <c r="AR232" s="20">
        <f>7+1</f>
        <v>8</v>
      </c>
      <c r="AS232" s="20">
        <f>(AR232*$D232*$E232*$G232*$H232*$AS$14)</f>
        <v>256608.23999999996</v>
      </c>
      <c r="AT232" s="20">
        <v>0</v>
      </c>
      <c r="AU232" s="19">
        <f>(AT232*$D232*$E232*$G232*$H232*$AU$14)</f>
        <v>0</v>
      </c>
      <c r="AV232" s="20">
        <v>0</v>
      </c>
      <c r="AW232" s="19">
        <f>(AV232*$D232*$E232*$G232*$H232*$AW$14)</f>
        <v>0</v>
      </c>
      <c r="AX232" s="20">
        <v>0</v>
      </c>
      <c r="AY232" s="19">
        <f>(AX232*$D232*$E232*$G232*$H232*$AY$14)</f>
        <v>0</v>
      </c>
      <c r="AZ232" s="20"/>
      <c r="BA232" s="19">
        <f>(AZ232*$D232*$E232*$G232*$H232*$BA$14)</f>
        <v>0</v>
      </c>
      <c r="BB232" s="20"/>
      <c r="BC232" s="19">
        <f>(BB232*$D232*$E232*$G232*$H232*$BC$14)</f>
        <v>0</v>
      </c>
      <c r="BD232" s="20"/>
      <c r="BE232" s="19">
        <f>(BD232*$D232*$E232*$G232*$I232*$BE$14)</f>
        <v>0</v>
      </c>
      <c r="BF232" s="20">
        <v>9</v>
      </c>
      <c r="BG232" s="19">
        <f>(BF232*$D232*$E232*$G232*$I232*$BG$14)</f>
        <v>301235.76</v>
      </c>
      <c r="BH232" s="20">
        <v>0</v>
      </c>
      <c r="BI232" s="19">
        <f>(BH232*$D232*$E232*$G232*$I232*$BI$14)</f>
        <v>0</v>
      </c>
      <c r="BJ232" s="20">
        <v>0</v>
      </c>
      <c r="BK232" s="19">
        <f>(BJ232*$D232*$E232*$G232*$I232*$BK$14)</f>
        <v>0</v>
      </c>
      <c r="BL232" s="20">
        <v>8</v>
      </c>
      <c r="BM232" s="19">
        <f>(BL232*$D232*$E232*$G232*$I232*$BM$14)</f>
        <v>294541.63200000004</v>
      </c>
      <c r="BN232" s="20">
        <v>1</v>
      </c>
      <c r="BO232" s="19">
        <f>(BN232*$D232*$E232*$G232*$I232*$BO$14)</f>
        <v>33470.639999999999</v>
      </c>
      <c r="BP232" s="20"/>
      <c r="BQ232" s="19">
        <f>(BP232*$D232*$E232*$G232*$I232*$BQ$14)</f>
        <v>0</v>
      </c>
      <c r="BR232" s="20">
        <v>4</v>
      </c>
      <c r="BS232" s="19">
        <f>(BR232*$D232*$E232*$G232*$I232*$BS$14)</f>
        <v>120494.304</v>
      </c>
      <c r="BT232" s="20">
        <v>1</v>
      </c>
      <c r="BU232" s="19">
        <f>(BT232*$D232*$E232*$G232*$I232*$BU$14)</f>
        <v>41838.300000000003</v>
      </c>
      <c r="BV232" s="20">
        <v>5</v>
      </c>
      <c r="BW232" s="19">
        <f>(BV232*$D232*$E232*$G232*$I232*$BW$14)</f>
        <v>167353.19999999998</v>
      </c>
      <c r="BX232" s="20">
        <v>4</v>
      </c>
      <c r="BY232" s="22">
        <f>(BX232*$D232*$E232*$G232*$I232*$BY$14)</f>
        <v>133882.56</v>
      </c>
      <c r="BZ232" s="20">
        <v>0</v>
      </c>
      <c r="CA232" s="19">
        <f>(BZ232*$D232*$E232*$G232*$H232*$CA$14)</f>
        <v>0</v>
      </c>
      <c r="CB232" s="20">
        <v>0</v>
      </c>
      <c r="CC232" s="19">
        <f>(CB232*$D232*$E232*$G232*$H232*$CC$14)</f>
        <v>0</v>
      </c>
      <c r="CD232" s="20">
        <v>0</v>
      </c>
      <c r="CE232" s="21">
        <f>(CD232*$D232*$E232*$G232*$H232*$CE$14)</f>
        <v>0</v>
      </c>
      <c r="CF232" s="20"/>
      <c r="CG232" s="20">
        <f>(CF232*$D232*$E232*$G232*$H232*$CG$14)</f>
        <v>0</v>
      </c>
      <c r="CH232" s="20"/>
      <c r="CI232" s="19">
        <f>(CH232*$D232*$E232*$G232*$I232*$CI$14)</f>
        <v>0</v>
      </c>
      <c r="CJ232" s="20">
        <v>0</v>
      </c>
      <c r="CK232" s="19">
        <f>(CJ232*$D232*$E232*$G232*$H232*$CK$14)</f>
        <v>0</v>
      </c>
      <c r="CL232" s="20"/>
      <c r="CM232" s="19">
        <f>(CL232*$D232*$E232*$G232*$H232*$CM$14)</f>
        <v>0</v>
      </c>
      <c r="CN232" s="20"/>
      <c r="CO232" s="19">
        <f>(CN232*$D232*$E232*$G232*$H232*$CO$14)</f>
        <v>0</v>
      </c>
      <c r="CP232" s="20"/>
      <c r="CQ232" s="19">
        <f>(CP232*$D232*$E232*$G232*$H232*$CQ$14)</f>
        <v>0</v>
      </c>
      <c r="CR232" s="20"/>
      <c r="CS232" s="19">
        <f>(CR232*$D232*$E232*$G232*$H232*$CS$14)</f>
        <v>0</v>
      </c>
      <c r="CT232" s="20"/>
      <c r="CU232" s="19">
        <f>(CT232*$D232*$E232*$G232*$I232*$CU$14)</f>
        <v>0</v>
      </c>
      <c r="CV232" s="24">
        <v>7</v>
      </c>
      <c r="CW232" s="19">
        <f>(CV232*$D232*$E232*$G232*$I232*$CW$14)</f>
        <v>210865.03199999998</v>
      </c>
      <c r="CX232" s="20"/>
      <c r="CY232" s="19">
        <f>(CX232*$D232*$E232*$G232*$H232*$CY$14)</f>
        <v>0</v>
      </c>
      <c r="CZ232" s="20">
        <v>0</v>
      </c>
      <c r="DA232" s="19">
        <f>(CZ232*$D232*$E232*$G232*$I232*$DA$14)</f>
        <v>0</v>
      </c>
      <c r="DB232" s="20"/>
      <c r="DC232" s="19">
        <f>(DB232*$D232*$E232*$G232*$I232*$DC$14)</f>
        <v>0</v>
      </c>
      <c r="DD232" s="20"/>
      <c r="DE232" s="19">
        <f>(DD232*$D232*$E232*$G232*$I232*$DE$14)</f>
        <v>0</v>
      </c>
      <c r="DF232" s="20"/>
      <c r="DG232" s="19">
        <f>(DF232*$D232*$E232*$G232*$I232*$DG$14)</f>
        <v>0</v>
      </c>
      <c r="DH232" s="20"/>
      <c r="DI232" s="19">
        <f>(DH232*$D232*$E232*$G232*$J232*$DI$14)</f>
        <v>0</v>
      </c>
      <c r="DJ232" s="20"/>
      <c r="DK232" s="19">
        <f>(DJ232*$D232*$E232*$G232*$K232*$DK$14)</f>
        <v>0</v>
      </c>
      <c r="DL232" s="19">
        <f t="shared" si="1118"/>
        <v>85</v>
      </c>
      <c r="DM232" s="19">
        <f t="shared" si="1118"/>
        <v>2726183.628</v>
      </c>
    </row>
    <row r="233" spans="1:117" ht="15.75" customHeight="1" x14ac:dyDescent="0.25">
      <c r="A233" s="123"/>
      <c r="B233" s="81">
        <v>194</v>
      </c>
      <c r="C233" s="13" t="s">
        <v>352</v>
      </c>
      <c r="D233" s="14">
        <v>22900</v>
      </c>
      <c r="E233" s="23">
        <v>1.57</v>
      </c>
      <c r="F233" s="23"/>
      <c r="G233" s="16">
        <v>1</v>
      </c>
      <c r="H233" s="14">
        <v>1.4</v>
      </c>
      <c r="I233" s="14">
        <v>1.68</v>
      </c>
      <c r="J233" s="14">
        <v>2.23</v>
      </c>
      <c r="K233" s="17">
        <v>2.57</v>
      </c>
      <c r="L233" s="20">
        <v>4</v>
      </c>
      <c r="M233" s="19">
        <f t="shared" si="1054"/>
        <v>221470.48</v>
      </c>
      <c r="N233" s="20"/>
      <c r="O233" s="20">
        <f>(N233*$D233*$E233*$G233*$H233*$O$14)</f>
        <v>0</v>
      </c>
      <c r="P233" s="20"/>
      <c r="Q233" s="19">
        <f>(P233*$D233*$E233*$G233*$H233*$Q$14)</f>
        <v>0</v>
      </c>
      <c r="R233" s="20"/>
      <c r="S233" s="19">
        <f t="shared" si="1117"/>
        <v>0</v>
      </c>
      <c r="T233" s="20"/>
      <c r="U233" s="19">
        <f>(T233*$D233*$E233*$G233*$H233*$U$14)</f>
        <v>0</v>
      </c>
      <c r="V233" s="20"/>
      <c r="W233" s="19">
        <f>(V233*$D233*$E233*$G233*$H233*$W$14)</f>
        <v>0</v>
      </c>
      <c r="X233" s="20"/>
      <c r="Y233" s="19">
        <f>(X233*$D233*$E233*$G233*$H233*$Y$14)</f>
        <v>0</v>
      </c>
      <c r="Z233" s="20"/>
      <c r="AA233" s="19">
        <f>(Z233*$D233*$E233*$G233*$H233*$AA$14)</f>
        <v>0</v>
      </c>
      <c r="AB233" s="20"/>
      <c r="AC233" s="19">
        <f>(AB233*$D233*$E233*$G233*$H233*$AC$14)</f>
        <v>0</v>
      </c>
      <c r="AD233" s="20"/>
      <c r="AE233" s="19">
        <f>(AD233*$D233*$E233*$G233*$H233*$AE$14)</f>
        <v>0</v>
      </c>
      <c r="AF233" s="77"/>
      <c r="AG233" s="19">
        <f>(AF233*$D233*$E233*$G233*$H233*$AG$14)</f>
        <v>0</v>
      </c>
      <c r="AH233" s="20"/>
      <c r="AI233" s="19">
        <f>(AH233*$D233*$E233*$G233*$H233*$AI$14)</f>
        <v>0</v>
      </c>
      <c r="AJ233" s="24">
        <v>0</v>
      </c>
      <c r="AK233" s="19">
        <f>(AJ233*$D233*$E233*$G233*$I233*$AK$14)</f>
        <v>0</v>
      </c>
      <c r="AL233" s="20"/>
      <c r="AM233" s="19">
        <f>(AL233*$D233*$E233*$G233*$I233*$AM$14)</f>
        <v>0</v>
      </c>
      <c r="AN233" s="20"/>
      <c r="AO233" s="19">
        <f>(AN233*$D233*$E233*$G233*$H233*$AO$14)</f>
        <v>0</v>
      </c>
      <c r="AP233" s="20"/>
      <c r="AQ233" s="20">
        <f>(AP233*$D233*$E233*$G233*$H233*$AQ$14)</f>
        <v>0</v>
      </c>
      <c r="AR233" s="20"/>
      <c r="AS233" s="20">
        <f>(AR233*$D233*$E233*$G233*$H233*$AS$14)</f>
        <v>0</v>
      </c>
      <c r="AT233" s="20"/>
      <c r="AU233" s="19">
        <f>(AT233*$D233*$E233*$G233*$H233*$AU$14)</f>
        <v>0</v>
      </c>
      <c r="AV233" s="20"/>
      <c r="AW233" s="19">
        <f>(AV233*$D233*$E233*$G233*$H233*$AW$14)</f>
        <v>0</v>
      </c>
      <c r="AX233" s="20"/>
      <c r="AY233" s="19">
        <f>(AX233*$D233*$E233*$G233*$H233*$AY$14)</f>
        <v>0</v>
      </c>
      <c r="AZ233" s="20"/>
      <c r="BA233" s="19">
        <f>(AZ233*$D233*$E233*$G233*$H233*$BA$14)</f>
        <v>0</v>
      </c>
      <c r="BB233" s="20"/>
      <c r="BC233" s="19">
        <f>(BB233*$D233*$E233*$G233*$H233*$BC$14)</f>
        <v>0</v>
      </c>
      <c r="BD233" s="20"/>
      <c r="BE233" s="19">
        <f>(BD233*$D233*$E233*$G233*$I233*$BE$14)</f>
        <v>0</v>
      </c>
      <c r="BF233" s="20"/>
      <c r="BG233" s="19">
        <f>(BF233*$D233*$E233*$G233*$I233*$BG$14)</f>
        <v>0</v>
      </c>
      <c r="BH233" s="20"/>
      <c r="BI233" s="19">
        <f>(BH233*$D233*$E233*$G233*$I233*$BI$14)</f>
        <v>0</v>
      </c>
      <c r="BJ233" s="20"/>
      <c r="BK233" s="19">
        <f>(BJ233*$D233*$E233*$G233*$I233*$BK$14)</f>
        <v>0</v>
      </c>
      <c r="BL233" s="20"/>
      <c r="BM233" s="19">
        <f>(BL233*$D233*$E233*$G233*$I233*$BM$14)</f>
        <v>0</v>
      </c>
      <c r="BN233" s="20"/>
      <c r="BO233" s="19">
        <f>(BN233*$D233*$E233*$G233*$I233*$BO$14)</f>
        <v>0</v>
      </c>
      <c r="BP233" s="20"/>
      <c r="BQ233" s="19">
        <f>(BP233*$D233*$E233*$G233*$I233*$BQ$14)</f>
        <v>0</v>
      </c>
      <c r="BR233" s="20"/>
      <c r="BS233" s="19">
        <f>(BR233*$D233*$E233*$G233*$I233*$BS$14)</f>
        <v>0</v>
      </c>
      <c r="BT233" s="20"/>
      <c r="BU233" s="19">
        <f>(BT233*$D233*$E233*$G233*$I233*$BU$14)</f>
        <v>0</v>
      </c>
      <c r="BV233" s="20"/>
      <c r="BW233" s="19">
        <f>(BV233*$D233*$E233*$G233*$I233*$BW$14)</f>
        <v>0</v>
      </c>
      <c r="BX233" s="20"/>
      <c r="BY233" s="22">
        <f>(BX233*$D233*$E233*$G233*$I233*$BY$14)</f>
        <v>0</v>
      </c>
      <c r="BZ233" s="20"/>
      <c r="CA233" s="19">
        <f>(BZ233*$D233*$E233*$G233*$H233*$CA$14)</f>
        <v>0</v>
      </c>
      <c r="CB233" s="20"/>
      <c r="CC233" s="19">
        <f>(CB233*$D233*$E233*$G233*$H233*$CC$14)</f>
        <v>0</v>
      </c>
      <c r="CD233" s="20"/>
      <c r="CE233" s="21">
        <f>(CD233*$D233*$E233*$G233*$H233*$CE$14)</f>
        <v>0</v>
      </c>
      <c r="CF233" s="20"/>
      <c r="CG233" s="20">
        <f>(CF233*$D233*$E233*$G233*$H233*$CG$14)</f>
        <v>0</v>
      </c>
      <c r="CH233" s="20"/>
      <c r="CI233" s="19">
        <f>(CH233*$D233*$E233*$G233*$I233*$CI$14)</f>
        <v>0</v>
      </c>
      <c r="CJ233" s="20"/>
      <c r="CK233" s="19">
        <f>(CJ233*$D233*$E233*$G233*$H233*$CK$14)</f>
        <v>0</v>
      </c>
      <c r="CL233" s="20"/>
      <c r="CM233" s="19">
        <f>(CL233*$D233*$E233*$G233*$H233*$CM$14)</f>
        <v>0</v>
      </c>
      <c r="CN233" s="20"/>
      <c r="CO233" s="19">
        <f>(CN233*$D233*$E233*$G233*$H233*$CO$14)</f>
        <v>0</v>
      </c>
      <c r="CP233" s="20"/>
      <c r="CQ233" s="19">
        <f>(CP233*$D233*$E233*$G233*$H233*$CQ$14)</f>
        <v>0</v>
      </c>
      <c r="CR233" s="20"/>
      <c r="CS233" s="19">
        <f>(CR233*$D233*$E233*$G233*$H233*$CS$14)</f>
        <v>0</v>
      </c>
      <c r="CT233" s="20"/>
      <c r="CU233" s="19">
        <f>(CT233*$D233*$E233*$G233*$I233*$CU$14)</f>
        <v>0</v>
      </c>
      <c r="CV233" s="24">
        <v>0</v>
      </c>
      <c r="CW233" s="19">
        <f>(CV233*$D233*$E233*$G233*$I233*$CW$14)</f>
        <v>0</v>
      </c>
      <c r="CX233" s="20"/>
      <c r="CY233" s="19">
        <f>(CX233*$D233*$E233*$G233*$H233*$CY$14)</f>
        <v>0</v>
      </c>
      <c r="CZ233" s="20"/>
      <c r="DA233" s="19">
        <f>(CZ233*$D233*$E233*$G233*$I233*$DA$14)</f>
        <v>0</v>
      </c>
      <c r="DB233" s="20"/>
      <c r="DC233" s="19">
        <f>(DB233*$D233*$E233*$G233*$I233*$DC$14)</f>
        <v>0</v>
      </c>
      <c r="DD233" s="20"/>
      <c r="DE233" s="19">
        <f>(DD233*$D233*$E233*$G233*$I233*$DE$14)</f>
        <v>0</v>
      </c>
      <c r="DF233" s="20"/>
      <c r="DG233" s="19">
        <f>(DF233*$D233*$E233*$G233*$I233*$DG$14)</f>
        <v>0</v>
      </c>
      <c r="DH233" s="20"/>
      <c r="DI233" s="19">
        <f>(DH233*$D233*$E233*$G233*$J233*$DI$14)</f>
        <v>0</v>
      </c>
      <c r="DJ233" s="20"/>
      <c r="DK233" s="19">
        <f>(DJ233*$D233*$E233*$G233*$K233*$DK$14)</f>
        <v>0</v>
      </c>
      <c r="DL233" s="19">
        <f t="shared" si="1118"/>
        <v>4</v>
      </c>
      <c r="DM233" s="19">
        <f t="shared" si="1118"/>
        <v>221470.48</v>
      </c>
    </row>
    <row r="234" spans="1:117" ht="15.75" customHeight="1" x14ac:dyDescent="0.25">
      <c r="A234" s="124">
        <v>25</v>
      </c>
      <c r="B234" s="126"/>
      <c r="C234" s="56" t="s">
        <v>353</v>
      </c>
      <c r="D234" s="62">
        <v>22900</v>
      </c>
      <c r="E234" s="65">
        <v>1.18</v>
      </c>
      <c r="F234" s="54"/>
      <c r="G234" s="63">
        <v>1</v>
      </c>
      <c r="H234" s="62">
        <v>1.4</v>
      </c>
      <c r="I234" s="62">
        <v>1.68</v>
      </c>
      <c r="J234" s="62">
        <v>2.23</v>
      </c>
      <c r="K234" s="64">
        <v>2.57</v>
      </c>
      <c r="L234" s="28">
        <f>SUM(L235:L246)</f>
        <v>852</v>
      </c>
      <c r="M234" s="28">
        <f t="shared" ref="M234:BX234" si="1119">SUM(M235:M246)</f>
        <v>67504747.324000001</v>
      </c>
      <c r="N234" s="61">
        <f t="shared" si="1119"/>
        <v>151</v>
      </c>
      <c r="O234" s="61">
        <f t="shared" si="1119"/>
        <v>15917822.059999999</v>
      </c>
      <c r="P234" s="28">
        <f t="shared" si="1119"/>
        <v>0</v>
      </c>
      <c r="Q234" s="28">
        <f t="shared" si="1119"/>
        <v>0</v>
      </c>
      <c r="R234" s="61">
        <f t="shared" si="1119"/>
        <v>0</v>
      </c>
      <c r="S234" s="61">
        <f t="shared" si="1119"/>
        <v>0</v>
      </c>
      <c r="T234" s="28">
        <f t="shared" si="1119"/>
        <v>0</v>
      </c>
      <c r="U234" s="28">
        <f t="shared" si="1119"/>
        <v>0</v>
      </c>
      <c r="V234" s="28">
        <f t="shared" si="1119"/>
        <v>0</v>
      </c>
      <c r="W234" s="28">
        <f t="shared" si="1119"/>
        <v>0</v>
      </c>
      <c r="X234" s="28">
        <f t="shared" si="1119"/>
        <v>0</v>
      </c>
      <c r="Y234" s="28">
        <f t="shared" si="1119"/>
        <v>0</v>
      </c>
      <c r="Z234" s="28">
        <f t="shared" si="1119"/>
        <v>0</v>
      </c>
      <c r="AA234" s="28">
        <f t="shared" si="1119"/>
        <v>0</v>
      </c>
      <c r="AB234" s="28">
        <f t="shared" si="1119"/>
        <v>121</v>
      </c>
      <c r="AC234" s="28">
        <f t="shared" si="1119"/>
        <v>11073434.232000001</v>
      </c>
      <c r="AD234" s="28">
        <f t="shared" si="1119"/>
        <v>1683</v>
      </c>
      <c r="AE234" s="28">
        <f t="shared" si="1119"/>
        <v>67377405.003999993</v>
      </c>
      <c r="AF234" s="28">
        <f t="shared" si="1119"/>
        <v>4</v>
      </c>
      <c r="AG234" s="28">
        <f t="shared" si="1119"/>
        <v>246124.62</v>
      </c>
      <c r="AH234" s="28">
        <f t="shared" si="1119"/>
        <v>101</v>
      </c>
      <c r="AI234" s="28">
        <f t="shared" si="1119"/>
        <v>3392589.2000000007</v>
      </c>
      <c r="AJ234" s="12">
        <f t="shared" si="1119"/>
        <v>0</v>
      </c>
      <c r="AK234" s="28">
        <f t="shared" si="1119"/>
        <v>0</v>
      </c>
      <c r="AL234" s="28">
        <f t="shared" si="1119"/>
        <v>22</v>
      </c>
      <c r="AM234" s="28">
        <f t="shared" si="1119"/>
        <v>1004657.8080000001</v>
      </c>
      <c r="AN234" s="61">
        <v>0</v>
      </c>
      <c r="AO234" s="61">
        <f t="shared" si="1119"/>
        <v>0</v>
      </c>
      <c r="AP234" s="61">
        <f t="shared" si="1119"/>
        <v>26</v>
      </c>
      <c r="AQ234" s="61">
        <f t="shared" si="1119"/>
        <v>811951.55999999982</v>
      </c>
      <c r="AR234" s="61">
        <f t="shared" si="1119"/>
        <v>419</v>
      </c>
      <c r="AS234" s="61">
        <f t="shared" si="1119"/>
        <v>16860642.539999995</v>
      </c>
      <c r="AT234" s="28">
        <f t="shared" si="1119"/>
        <v>0</v>
      </c>
      <c r="AU234" s="28">
        <f t="shared" si="1119"/>
        <v>0</v>
      </c>
      <c r="AV234" s="28">
        <f t="shared" si="1119"/>
        <v>0</v>
      </c>
      <c r="AW234" s="28">
        <f t="shared" si="1119"/>
        <v>0</v>
      </c>
      <c r="AX234" s="28">
        <f t="shared" si="1119"/>
        <v>0</v>
      </c>
      <c r="AY234" s="28">
        <f t="shared" si="1119"/>
        <v>0</v>
      </c>
      <c r="AZ234" s="28">
        <f t="shared" si="1119"/>
        <v>70</v>
      </c>
      <c r="BA234" s="28">
        <f t="shared" si="1119"/>
        <v>2232337.8000000003</v>
      </c>
      <c r="BB234" s="28">
        <f t="shared" si="1119"/>
        <v>48</v>
      </c>
      <c r="BC234" s="28">
        <f t="shared" si="1119"/>
        <v>1629289.2000000002</v>
      </c>
      <c r="BD234" s="28">
        <f t="shared" si="1119"/>
        <v>145</v>
      </c>
      <c r="BE234" s="28">
        <f t="shared" si="1119"/>
        <v>6193992</v>
      </c>
      <c r="BF234" s="61">
        <v>354</v>
      </c>
      <c r="BG234" s="61">
        <f t="shared" si="1119"/>
        <v>16567181.971199999</v>
      </c>
      <c r="BH234" s="61">
        <f t="shared" si="1119"/>
        <v>0</v>
      </c>
      <c r="BI234" s="61">
        <f t="shared" si="1119"/>
        <v>0</v>
      </c>
      <c r="BJ234" s="28">
        <f t="shared" si="1119"/>
        <v>0</v>
      </c>
      <c r="BK234" s="28">
        <f t="shared" si="1119"/>
        <v>0</v>
      </c>
      <c r="BL234" s="61">
        <f t="shared" si="1119"/>
        <v>176</v>
      </c>
      <c r="BM234" s="61">
        <f t="shared" si="1119"/>
        <v>7509118.8480000002</v>
      </c>
      <c r="BN234" s="28">
        <f t="shared" si="1119"/>
        <v>64</v>
      </c>
      <c r="BO234" s="28">
        <f t="shared" si="1119"/>
        <v>2360257.1999999997</v>
      </c>
      <c r="BP234" s="28">
        <f t="shared" si="1119"/>
        <v>52</v>
      </c>
      <c r="BQ234" s="28">
        <f t="shared" si="1119"/>
        <v>2533073.4240000001</v>
      </c>
      <c r="BR234" s="28">
        <f t="shared" si="1119"/>
        <v>73</v>
      </c>
      <c r="BS234" s="28">
        <f t="shared" si="1119"/>
        <v>2480866.92</v>
      </c>
      <c r="BT234" s="28">
        <f t="shared" si="1119"/>
        <v>102</v>
      </c>
      <c r="BU234" s="28">
        <f t="shared" si="1119"/>
        <v>5340875.4000000004</v>
      </c>
      <c r="BV234" s="28">
        <f t="shared" si="1119"/>
        <v>151</v>
      </c>
      <c r="BW234" s="28">
        <f t="shared" si="1119"/>
        <v>5720786.4000000004</v>
      </c>
      <c r="BX234" s="28">
        <f t="shared" si="1119"/>
        <v>114</v>
      </c>
      <c r="BY234" s="28">
        <f t="shared" ref="BY234:DM234" si="1120">SUM(BY235:BY246)</f>
        <v>4151128.8</v>
      </c>
      <c r="BZ234" s="28">
        <f t="shared" si="1120"/>
        <v>0</v>
      </c>
      <c r="CA234" s="28">
        <f t="shared" si="1120"/>
        <v>0</v>
      </c>
      <c r="CB234" s="28">
        <f t="shared" si="1120"/>
        <v>0</v>
      </c>
      <c r="CC234" s="28">
        <f t="shared" si="1120"/>
        <v>0</v>
      </c>
      <c r="CD234" s="28">
        <f t="shared" si="1120"/>
        <v>0</v>
      </c>
      <c r="CE234" s="29">
        <f t="shared" si="1120"/>
        <v>0</v>
      </c>
      <c r="CF234" s="61">
        <f t="shared" si="1120"/>
        <v>0</v>
      </c>
      <c r="CG234" s="61">
        <f t="shared" si="1120"/>
        <v>0</v>
      </c>
      <c r="CH234" s="28">
        <f t="shared" si="1120"/>
        <v>0</v>
      </c>
      <c r="CI234" s="28">
        <f t="shared" si="1120"/>
        <v>0</v>
      </c>
      <c r="CJ234" s="28">
        <f t="shared" si="1120"/>
        <v>11</v>
      </c>
      <c r="CK234" s="28">
        <f t="shared" si="1120"/>
        <v>223297.89999999997</v>
      </c>
      <c r="CL234" s="28">
        <f t="shared" si="1120"/>
        <v>7</v>
      </c>
      <c r="CM234" s="28">
        <f t="shared" si="1120"/>
        <v>155971.89999999997</v>
      </c>
      <c r="CN234" s="28">
        <f t="shared" si="1120"/>
        <v>54</v>
      </c>
      <c r="CO234" s="28">
        <f t="shared" si="1120"/>
        <v>1196607.44</v>
      </c>
      <c r="CP234" s="28">
        <f t="shared" si="1120"/>
        <v>40</v>
      </c>
      <c r="CQ234" s="28">
        <f t="shared" si="1120"/>
        <v>1376656.4</v>
      </c>
      <c r="CR234" s="28">
        <f t="shared" si="1120"/>
        <v>53</v>
      </c>
      <c r="CS234" s="28">
        <f t="shared" si="1120"/>
        <v>1834938.0699999998</v>
      </c>
      <c r="CT234" s="28">
        <f t="shared" si="1120"/>
        <v>0</v>
      </c>
      <c r="CU234" s="28">
        <f t="shared" si="1120"/>
        <v>0</v>
      </c>
      <c r="CV234" s="28">
        <f t="shared" si="1120"/>
        <v>0</v>
      </c>
      <c r="CW234" s="28">
        <f t="shared" si="1120"/>
        <v>0</v>
      </c>
      <c r="CX234" s="28">
        <f t="shared" si="1120"/>
        <v>0</v>
      </c>
      <c r="CY234" s="28">
        <f t="shared" si="1120"/>
        <v>0</v>
      </c>
      <c r="CZ234" s="28">
        <f t="shared" si="1120"/>
        <v>0</v>
      </c>
      <c r="DA234" s="28">
        <f t="shared" si="1120"/>
        <v>0</v>
      </c>
      <c r="DB234" s="28">
        <f t="shared" si="1120"/>
        <v>8</v>
      </c>
      <c r="DC234" s="28">
        <f t="shared" si="1120"/>
        <v>269304</v>
      </c>
      <c r="DD234" s="28">
        <f t="shared" si="1120"/>
        <v>3</v>
      </c>
      <c r="DE234" s="28">
        <f t="shared" si="1120"/>
        <v>117724.31999999999</v>
      </c>
      <c r="DF234" s="28">
        <f t="shared" si="1120"/>
        <v>90</v>
      </c>
      <c r="DG234" s="28">
        <f t="shared" si="1120"/>
        <v>3847392.3599999994</v>
      </c>
      <c r="DH234" s="28">
        <v>13</v>
      </c>
      <c r="DI234" s="28">
        <f t="shared" si="1120"/>
        <v>713916.65999999992</v>
      </c>
      <c r="DJ234" s="28">
        <f t="shared" si="1120"/>
        <v>70</v>
      </c>
      <c r="DK234" s="28">
        <f t="shared" si="1120"/>
        <v>4837716.5999999996</v>
      </c>
      <c r="DL234" s="28">
        <f t="shared" si="1120"/>
        <v>5077</v>
      </c>
      <c r="DM234" s="28">
        <f t="shared" si="1120"/>
        <v>255481807.9612</v>
      </c>
    </row>
    <row r="235" spans="1:117" ht="30" customHeight="1" x14ac:dyDescent="0.25">
      <c r="A235" s="123"/>
      <c r="B235" s="81">
        <v>195</v>
      </c>
      <c r="C235" s="13" t="s">
        <v>354</v>
      </c>
      <c r="D235" s="14">
        <v>22900</v>
      </c>
      <c r="E235" s="23">
        <v>0.85</v>
      </c>
      <c r="F235" s="23"/>
      <c r="G235" s="16">
        <v>1</v>
      </c>
      <c r="H235" s="14">
        <v>1.4</v>
      </c>
      <c r="I235" s="14">
        <v>1.68</v>
      </c>
      <c r="J235" s="14">
        <v>2.23</v>
      </c>
      <c r="K235" s="17">
        <v>2.57</v>
      </c>
      <c r="L235" s="20">
        <v>50</v>
      </c>
      <c r="M235" s="19">
        <f t="shared" si="1054"/>
        <v>1498805.0000000002</v>
      </c>
      <c r="N235" s="20">
        <v>14</v>
      </c>
      <c r="O235" s="20">
        <f>(N235*$D235*$E235*$G235*$H235*$O$14)</f>
        <v>419665.4</v>
      </c>
      <c r="P235" s="20"/>
      <c r="Q235" s="19">
        <f>(P235*$D235*$E235*$G235*$H235*$Q$14)</f>
        <v>0</v>
      </c>
      <c r="R235" s="20"/>
      <c r="S235" s="19">
        <f t="shared" ref="S235:S237" si="1121">(R235/12*7*$D235*$E235*$G235*$H235*$S$14)+(R235/12*5*$D235*$E235*$G235*$H235*$S$15)</f>
        <v>0</v>
      </c>
      <c r="T235" s="20">
        <v>0</v>
      </c>
      <c r="U235" s="19">
        <f>(T235*$D235*$E235*$G235*$H235*$U$14)</f>
        <v>0</v>
      </c>
      <c r="V235" s="20">
        <v>0</v>
      </c>
      <c r="W235" s="19">
        <f>(V235*$D235*$E235*$G235*$H235*$W$14)</f>
        <v>0</v>
      </c>
      <c r="X235" s="20"/>
      <c r="Y235" s="19">
        <f>(X235*$D235*$E235*$G235*$H235*$Y$14)</f>
        <v>0</v>
      </c>
      <c r="Z235" s="20">
        <v>0</v>
      </c>
      <c r="AA235" s="19">
        <f>(Z235*$D235*$E235*$G235*$H235*$AA$14)</f>
        <v>0</v>
      </c>
      <c r="AB235" s="20">
        <v>10</v>
      </c>
      <c r="AC235" s="19">
        <f>(AB235*$D235*$E235*$G235*$H235*$AC$14)</f>
        <v>299761</v>
      </c>
      <c r="AD235" s="20"/>
      <c r="AE235" s="19">
        <f>(AD235*$D235*$E235*$G235*$H235*$AE$14)</f>
        <v>0</v>
      </c>
      <c r="AF235" s="77"/>
      <c r="AG235" s="19">
        <f>(AF235*$D235*$E235*$G235*$H235*$AG$14)</f>
        <v>0</v>
      </c>
      <c r="AH235" s="20">
        <v>50</v>
      </c>
      <c r="AI235" s="19">
        <f>(AH235*$D235*$E235*$G235*$H235*$AI$14)</f>
        <v>1498805.0000000002</v>
      </c>
      <c r="AJ235" s="24"/>
      <c r="AK235" s="19">
        <f>(AJ235*$D235*$E235*$G235*$I235*$AK$14)</f>
        <v>0</v>
      </c>
      <c r="AL235" s="20">
        <v>10</v>
      </c>
      <c r="AM235" s="19">
        <f>(AL235*$D235*$E235*$G235*$I235*$AM$14)</f>
        <v>359713.2</v>
      </c>
      <c r="AN235" s="20"/>
      <c r="AO235" s="19">
        <f>(AN235*$D235*$E235*$G235*$H235*$AO$14)</f>
        <v>0</v>
      </c>
      <c r="AP235" s="20">
        <v>9</v>
      </c>
      <c r="AQ235" s="20">
        <f>(AP235*$D235*$E235*$G235*$H235*$AQ$14)</f>
        <v>220733.09999999998</v>
      </c>
      <c r="AR235" s="20">
        <v>77</v>
      </c>
      <c r="AS235" s="20">
        <f>(AR235*$D235*$E235*$G235*$H235*$AS$14)</f>
        <v>2413076.0499999998</v>
      </c>
      <c r="AT235" s="20">
        <v>0</v>
      </c>
      <c r="AU235" s="19">
        <f>(AT235*$D235*$E235*$G235*$H235*$AU$14)</f>
        <v>0</v>
      </c>
      <c r="AV235" s="20">
        <v>0</v>
      </c>
      <c r="AW235" s="19">
        <f>(AV235*$D235*$E235*$G235*$H235*$AW$14)</f>
        <v>0</v>
      </c>
      <c r="AX235" s="20">
        <v>0</v>
      </c>
      <c r="AY235" s="19">
        <f>(AX235*$D235*$E235*$G235*$H235*$AY$14)</f>
        <v>0</v>
      </c>
      <c r="AZ235" s="20">
        <v>51</v>
      </c>
      <c r="BA235" s="19">
        <f>(AZ235*$D235*$E235*$G235*$H235*$BA$14)</f>
        <v>1528781.1</v>
      </c>
      <c r="BB235" s="20">
        <v>21</v>
      </c>
      <c r="BC235" s="19">
        <f>(BB235*$D235*$E235*$G235*$H235*$BC$14)</f>
        <v>629498.10000000009</v>
      </c>
      <c r="BD235" s="20">
        <v>56</v>
      </c>
      <c r="BE235" s="19">
        <f>(BD235*$D235*$E235*$G235*$I235*$BE$14)</f>
        <v>1831267.2</v>
      </c>
      <c r="BF235" s="20">
        <v>148</v>
      </c>
      <c r="BG235" s="19">
        <f>(BF235*$D235*$E235*$G235*$I235*$BG$14)</f>
        <v>4839777.5999999996</v>
      </c>
      <c r="BH235" s="20">
        <v>0</v>
      </c>
      <c r="BI235" s="19">
        <f>(BH235*$D235*$E235*$G235*$I235*$BI$14)</f>
        <v>0</v>
      </c>
      <c r="BJ235" s="20">
        <v>0</v>
      </c>
      <c r="BK235" s="19">
        <f>(BJ235*$D235*$E235*$G235*$I235*$BK$14)</f>
        <v>0</v>
      </c>
      <c r="BL235" s="20">
        <v>83</v>
      </c>
      <c r="BM235" s="19">
        <f>(BL235*$D235*$E235*$G235*$I235*$BM$14)</f>
        <v>2985619.5600000005</v>
      </c>
      <c r="BN235" s="20">
        <v>30</v>
      </c>
      <c r="BO235" s="19">
        <f>(BN235*$D235*$E235*$G235*$I235*$BO$14)</f>
        <v>981036</v>
      </c>
      <c r="BP235" s="20">
        <v>20</v>
      </c>
      <c r="BQ235" s="19">
        <f>(BP235*$D235*$E235*$G235*$I235*$BQ$14)</f>
        <v>817530</v>
      </c>
      <c r="BR235" s="20">
        <v>25</v>
      </c>
      <c r="BS235" s="19">
        <f>(BR235*$D235*$E235*$G235*$I235*$BS$14)</f>
        <v>735777</v>
      </c>
      <c r="BT235" s="20">
        <v>33</v>
      </c>
      <c r="BU235" s="19">
        <f>(BT235*$D235*$E235*$G235*$I235*$BU$14)</f>
        <v>1348924.4999999998</v>
      </c>
      <c r="BV235" s="20">
        <v>50</v>
      </c>
      <c r="BW235" s="19">
        <f>(BV235*$D235*$E235*$G235*$I235*$BW$14)</f>
        <v>1635060</v>
      </c>
      <c r="BX235" s="20">
        <v>59</v>
      </c>
      <c r="BY235" s="22">
        <f>(BX235*$D235*$E235*$G235*$I235*$BY$14)</f>
        <v>1929370.7999999998</v>
      </c>
      <c r="BZ235" s="20">
        <v>0</v>
      </c>
      <c r="CA235" s="19">
        <f>(BZ235*$D235*$E235*$G235*$H235*$CA$14)</f>
        <v>0</v>
      </c>
      <c r="CB235" s="20">
        <v>0</v>
      </c>
      <c r="CC235" s="19">
        <f>(CB235*$D235*$E235*$G235*$H235*$CC$14)</f>
        <v>0</v>
      </c>
      <c r="CD235" s="20">
        <v>0</v>
      </c>
      <c r="CE235" s="21">
        <f>(CD235*$D235*$E235*$G235*$H235*$CE$14)</f>
        <v>0</v>
      </c>
      <c r="CF235" s="20"/>
      <c r="CG235" s="20">
        <f>(CF235*$D235*$E235*$G235*$H235*$CG$14)</f>
        <v>0</v>
      </c>
      <c r="CH235" s="20"/>
      <c r="CI235" s="19">
        <f>(CH235*$D235*$E235*$G235*$I235*$CI$14)</f>
        <v>0</v>
      </c>
      <c r="CJ235" s="20">
        <v>8</v>
      </c>
      <c r="CK235" s="19">
        <f>(CJ235*$D235*$E235*$G235*$H235*$CK$14)</f>
        <v>152605.59999999998</v>
      </c>
      <c r="CL235" s="20">
        <v>2</v>
      </c>
      <c r="CM235" s="19">
        <f>(CL235*$D235*$E235*$G235*$H235*$CM$14)</f>
        <v>38151.399999999994</v>
      </c>
      <c r="CN235" s="20">
        <v>25</v>
      </c>
      <c r="CO235" s="19">
        <f>(CN235*$D235*$E235*$G235*$H235*$CO$14)</f>
        <v>476892.49999999994</v>
      </c>
      <c r="CP235" s="20">
        <v>20</v>
      </c>
      <c r="CQ235" s="19">
        <f>(CP235*$D235*$E235*$G235*$H235*$CQ$14)</f>
        <v>615872.6</v>
      </c>
      <c r="CR235" s="20">
        <v>25</v>
      </c>
      <c r="CS235" s="19">
        <f>(CR235*$D235*$E235*$G235*$H235*$CS$14)</f>
        <v>769840.74999999988</v>
      </c>
      <c r="CT235" s="20">
        <v>0</v>
      </c>
      <c r="CU235" s="19">
        <f>(CT235*$D235*$E235*$G235*$I235*$CU$14)</f>
        <v>0</v>
      </c>
      <c r="CV235" s="24"/>
      <c r="CW235" s="19">
        <f>(CV235*$D235*$E235*$G235*$I235*$CW$14)</f>
        <v>0</v>
      </c>
      <c r="CX235" s="20"/>
      <c r="CY235" s="19">
        <f>(CX235*$D235*$E235*$G235*$H235*$CY$14)</f>
        <v>0</v>
      </c>
      <c r="CZ235" s="20">
        <v>0</v>
      </c>
      <c r="DA235" s="19">
        <f>(CZ235*$D235*$E235*$G235*$I235*$DA$14)</f>
        <v>0</v>
      </c>
      <c r="DB235" s="20">
        <v>7</v>
      </c>
      <c r="DC235" s="19">
        <f>(DB235*$D235*$E235*$G235*$I235*$DC$14)</f>
        <v>228908.4</v>
      </c>
      <c r="DD235" s="20">
        <v>3</v>
      </c>
      <c r="DE235" s="19">
        <f>(DD235*$D235*$E235*$G235*$I235*$DE$14)</f>
        <v>117724.31999999999</v>
      </c>
      <c r="DF235" s="20">
        <v>30</v>
      </c>
      <c r="DG235" s="19">
        <f>(DF235*$D235*$E235*$G235*$I235*$DG$14)</f>
        <v>1108570.68</v>
      </c>
      <c r="DH235" s="20">
        <v>10</v>
      </c>
      <c r="DI235" s="19">
        <f>(DH235*$D235*$E235*$G235*$J235*$DI$14)</f>
        <v>520883.39999999997</v>
      </c>
      <c r="DJ235" s="20">
        <v>25</v>
      </c>
      <c r="DK235" s="19">
        <f>(DJ235*$D235*$E235*$G235*$K235*$DK$14)</f>
        <v>1500751.5</v>
      </c>
      <c r="DL235" s="19">
        <f t="shared" ref="DL235:DM246" si="1122">SUM(L235,N235,P235,R235,T235,V235,X235,Z235,AB235,AD235,AF235,AH235,AJ235,AN235,AP235,CD235,AR235,AT235,AV235,AX235,AZ235,CH235,BB235,BD235,BF235,BJ235,AL235,BL235,BN235,BP235,BR235,BT235,BV235,BX235,BZ235,CB235,CF235,CJ235,CL235,CN235,CP235,CR235,CT235,CV235,BH235,CX235,CZ235,DB235,DD235,DF235,DH235,DJ235)</f>
        <v>951</v>
      </c>
      <c r="DM235" s="19">
        <f t="shared" si="1122"/>
        <v>31503401.759999998</v>
      </c>
    </row>
    <row r="236" spans="1:117" ht="32.25" customHeight="1" x14ac:dyDescent="0.25">
      <c r="A236" s="123"/>
      <c r="B236" s="81">
        <v>196</v>
      </c>
      <c r="C236" s="13" t="s">
        <v>355</v>
      </c>
      <c r="D236" s="14">
        <v>22900</v>
      </c>
      <c r="E236" s="23">
        <v>1.32</v>
      </c>
      <c r="F236" s="23"/>
      <c r="G236" s="16">
        <v>1</v>
      </c>
      <c r="H236" s="14">
        <v>1.4</v>
      </c>
      <c r="I236" s="14">
        <v>1.68</v>
      </c>
      <c r="J236" s="14">
        <v>2.23</v>
      </c>
      <c r="K236" s="17">
        <v>2.57</v>
      </c>
      <c r="L236" s="20">
        <v>23</v>
      </c>
      <c r="M236" s="19">
        <f t="shared" si="1054"/>
        <v>1070675.76</v>
      </c>
      <c r="N236" s="20">
        <v>0</v>
      </c>
      <c r="O236" s="20">
        <f>(N236*$D236*$E236*$G236*$H236*$O$14)</f>
        <v>0</v>
      </c>
      <c r="P236" s="20"/>
      <c r="Q236" s="19">
        <f>(P236*$D236*$E236*$G236*$H236*$Q$14)</f>
        <v>0</v>
      </c>
      <c r="R236" s="20"/>
      <c r="S236" s="19">
        <f t="shared" si="1121"/>
        <v>0</v>
      </c>
      <c r="T236" s="20">
        <v>0</v>
      </c>
      <c r="U236" s="19">
        <f>(T236*$D236*$E236*$G236*$H236*$U$14)</f>
        <v>0</v>
      </c>
      <c r="V236" s="20">
        <v>0</v>
      </c>
      <c r="W236" s="19">
        <f>(V236*$D236*$E236*$G236*$H236*$W$14)</f>
        <v>0</v>
      </c>
      <c r="X236" s="20"/>
      <c r="Y236" s="19">
        <f>(X236*$D236*$E236*$G236*$H236*$Y$14)</f>
        <v>0</v>
      </c>
      <c r="Z236" s="20">
        <v>0</v>
      </c>
      <c r="AA236" s="19">
        <f>(Z236*$D236*$E236*$G236*$H236*$AA$14)</f>
        <v>0</v>
      </c>
      <c r="AB236" s="20"/>
      <c r="AC236" s="19">
        <f>(AB236*$D236*$E236*$G236*$H236*$AC$14)</f>
        <v>0</v>
      </c>
      <c r="AD236" s="20"/>
      <c r="AE236" s="19">
        <f>(AD236*$D236*$E236*$G236*$H236*$AE$14)</f>
        <v>0</v>
      </c>
      <c r="AF236" s="77"/>
      <c r="AG236" s="19">
        <f>(AF236*$D236*$E236*$G236*$H236*$AG$14)</f>
        <v>0</v>
      </c>
      <c r="AH236" s="20"/>
      <c r="AI236" s="19">
        <f>(AH236*$D236*$E236*$G236*$H236*$AI$14)</f>
        <v>0</v>
      </c>
      <c r="AJ236" s="24">
        <v>0</v>
      </c>
      <c r="AK236" s="19">
        <f>(AJ236*$D236*$E236*$G236*$I236*$AK$14)</f>
        <v>0</v>
      </c>
      <c r="AL236" s="20"/>
      <c r="AM236" s="19">
        <f>(AL236*$D236*$E236*$G236*$I236*$AM$14)</f>
        <v>0</v>
      </c>
      <c r="AN236" s="20"/>
      <c r="AO236" s="19">
        <f>(AN236*$D236*$E236*$G236*$H236*$AO$14)</f>
        <v>0</v>
      </c>
      <c r="AP236" s="20">
        <v>0</v>
      </c>
      <c r="AQ236" s="20">
        <f>(AP236*$D236*$E236*$G236*$H236*$AQ$14)</f>
        <v>0</v>
      </c>
      <c r="AR236" s="20">
        <v>2</v>
      </c>
      <c r="AS236" s="20">
        <f>(AR236*$D236*$E236*$G236*$H236*$AS$14)</f>
        <v>97334.159999999989</v>
      </c>
      <c r="AT236" s="20">
        <v>0</v>
      </c>
      <c r="AU236" s="19">
        <f>(AT236*$D236*$E236*$G236*$H236*$AU$14)</f>
        <v>0</v>
      </c>
      <c r="AV236" s="20">
        <v>0</v>
      </c>
      <c r="AW236" s="19">
        <f>(AV236*$D236*$E236*$G236*$H236*$AW$14)</f>
        <v>0</v>
      </c>
      <c r="AX236" s="20">
        <v>0</v>
      </c>
      <c r="AY236" s="19">
        <f>(AX236*$D236*$E236*$G236*$H236*$AY$14)</f>
        <v>0</v>
      </c>
      <c r="AZ236" s="20"/>
      <c r="BA236" s="19">
        <f>(AZ236*$D236*$E236*$G236*$H236*$BA$14)</f>
        <v>0</v>
      </c>
      <c r="BB236" s="20"/>
      <c r="BC236" s="19">
        <f>(BB236*$D236*$E236*$G236*$H236*$BC$14)</f>
        <v>0</v>
      </c>
      <c r="BD236" s="20"/>
      <c r="BE236" s="19">
        <f>(BD236*$D236*$E236*$G236*$I236*$BE$14)</f>
        <v>0</v>
      </c>
      <c r="BF236" s="20">
        <v>1</v>
      </c>
      <c r="BG236" s="19">
        <f>(BF236*$D236*$E236*$G236*$I236*$BG$14)</f>
        <v>50783.040000000001</v>
      </c>
      <c r="BH236" s="20">
        <v>0</v>
      </c>
      <c r="BI236" s="19">
        <f>(BH236*$D236*$E236*$G236*$I236*$BI$14)</f>
        <v>0</v>
      </c>
      <c r="BJ236" s="20">
        <v>0</v>
      </c>
      <c r="BK236" s="19">
        <f>(BJ236*$D236*$E236*$G236*$I236*$BK$14)</f>
        <v>0</v>
      </c>
      <c r="BL236" s="20"/>
      <c r="BM236" s="19">
        <f>(BL236*$D236*$E236*$G236*$I236*$BM$14)</f>
        <v>0</v>
      </c>
      <c r="BN236" s="20"/>
      <c r="BO236" s="19">
        <f>(BN236*$D236*$E236*$G236*$I236*$BO$14)</f>
        <v>0</v>
      </c>
      <c r="BP236" s="20"/>
      <c r="BQ236" s="19">
        <f>(BP236*$D236*$E236*$G236*$I236*$BQ$14)</f>
        <v>0</v>
      </c>
      <c r="BR236" s="20"/>
      <c r="BS236" s="19">
        <f>(BR236*$D236*$E236*$G236*$I236*$BS$14)</f>
        <v>0</v>
      </c>
      <c r="BT236" s="20"/>
      <c r="BU236" s="19">
        <f>(BT236*$D236*$E236*$G236*$I236*$BU$14)</f>
        <v>0</v>
      </c>
      <c r="BV236" s="20"/>
      <c r="BW236" s="19">
        <f>(BV236*$D236*$E236*$G236*$I236*$BW$14)</f>
        <v>0</v>
      </c>
      <c r="BX236" s="20"/>
      <c r="BY236" s="22">
        <f>(BX236*$D236*$E236*$G236*$I236*$BY$14)</f>
        <v>0</v>
      </c>
      <c r="BZ236" s="20">
        <v>0</v>
      </c>
      <c r="CA236" s="19">
        <f>(BZ236*$D236*$E236*$G236*$H236*$CA$14)</f>
        <v>0</v>
      </c>
      <c r="CB236" s="20">
        <v>0</v>
      </c>
      <c r="CC236" s="19">
        <f>(CB236*$D236*$E236*$G236*$H236*$CC$14)</f>
        <v>0</v>
      </c>
      <c r="CD236" s="20">
        <v>0</v>
      </c>
      <c r="CE236" s="21">
        <f>(CD236*$D236*$E236*$G236*$H236*$CE$14)</f>
        <v>0</v>
      </c>
      <c r="CF236" s="20"/>
      <c r="CG236" s="20">
        <f>(CF236*$D236*$E236*$G236*$H236*$CG$14)</f>
        <v>0</v>
      </c>
      <c r="CH236" s="20"/>
      <c r="CI236" s="19">
        <f>(CH236*$D236*$E236*$G236*$I236*$CI$14)</f>
        <v>0</v>
      </c>
      <c r="CJ236" s="20"/>
      <c r="CK236" s="19">
        <f>(CJ236*$D236*$E236*$G236*$H236*$CK$14)</f>
        <v>0</v>
      </c>
      <c r="CL236" s="20"/>
      <c r="CM236" s="19">
        <f>(CL236*$D236*$E236*$G236*$H236*$CM$14)</f>
        <v>0</v>
      </c>
      <c r="CN236" s="20">
        <v>6</v>
      </c>
      <c r="CO236" s="19">
        <f>(CN236*$D236*$E236*$G236*$H236*$CO$14)</f>
        <v>177740.63999999998</v>
      </c>
      <c r="CP236" s="20"/>
      <c r="CQ236" s="19">
        <f>(CP236*$D236*$E236*$G236*$H236*$CQ$14)</f>
        <v>0</v>
      </c>
      <c r="CR236" s="20"/>
      <c r="CS236" s="19">
        <f>(CR236*$D236*$E236*$G236*$H236*$CS$14)</f>
        <v>0</v>
      </c>
      <c r="CT236" s="20"/>
      <c r="CU236" s="19">
        <f>(CT236*$D236*$E236*$G236*$I236*$CU$14)</f>
        <v>0</v>
      </c>
      <c r="CV236" s="24">
        <v>0</v>
      </c>
      <c r="CW236" s="19">
        <f>(CV236*$D236*$E236*$G236*$I236*$CW$14)</f>
        <v>0</v>
      </c>
      <c r="CX236" s="20"/>
      <c r="CY236" s="19">
        <f>(CX236*$D236*$E236*$G236*$H236*$CY$14)</f>
        <v>0</v>
      </c>
      <c r="CZ236" s="20">
        <v>0</v>
      </c>
      <c r="DA236" s="19">
        <f>(CZ236*$D236*$E236*$G236*$I236*$DA$14)</f>
        <v>0</v>
      </c>
      <c r="DB236" s="20">
        <v>0</v>
      </c>
      <c r="DC236" s="19">
        <f>(DB236*$D236*$E236*$G236*$I236*$DC$14)</f>
        <v>0</v>
      </c>
      <c r="DD236" s="20"/>
      <c r="DE236" s="19">
        <f>(DD236*$D236*$E236*$G236*$I236*$DE$14)</f>
        <v>0</v>
      </c>
      <c r="DF236" s="20"/>
      <c r="DG236" s="19">
        <f>(DF236*$D236*$E236*$G236*$I236*$DG$14)</f>
        <v>0</v>
      </c>
      <c r="DH236" s="20"/>
      <c r="DI236" s="19">
        <f>(DH236*$D236*$E236*$G236*$J236*$DI$14)</f>
        <v>0</v>
      </c>
      <c r="DJ236" s="20"/>
      <c r="DK236" s="19">
        <f>(DJ236*$D236*$E236*$G236*$K236*$DK$14)</f>
        <v>0</v>
      </c>
      <c r="DL236" s="19">
        <f t="shared" si="1122"/>
        <v>32</v>
      </c>
      <c r="DM236" s="19">
        <f t="shared" si="1122"/>
        <v>1396533.5999999999</v>
      </c>
    </row>
    <row r="237" spans="1:117" ht="35.25" customHeight="1" x14ac:dyDescent="0.25">
      <c r="A237" s="123"/>
      <c r="B237" s="81">
        <v>197</v>
      </c>
      <c r="C237" s="13" t="s">
        <v>356</v>
      </c>
      <c r="D237" s="14">
        <v>22900</v>
      </c>
      <c r="E237" s="23">
        <v>1.05</v>
      </c>
      <c r="F237" s="23"/>
      <c r="G237" s="16">
        <v>1</v>
      </c>
      <c r="H237" s="14">
        <v>1.4</v>
      </c>
      <c r="I237" s="14">
        <v>1.68</v>
      </c>
      <c r="J237" s="14">
        <v>2.23</v>
      </c>
      <c r="K237" s="17">
        <v>2.57</v>
      </c>
      <c r="L237" s="20">
        <v>224</v>
      </c>
      <c r="M237" s="19">
        <f t="shared" si="1054"/>
        <v>8294563.1999999993</v>
      </c>
      <c r="N237" s="20">
        <v>40</v>
      </c>
      <c r="O237" s="20">
        <f>(N237*$D237*$E237*$G237*$H237*$O$14)</f>
        <v>1481172.0000000002</v>
      </c>
      <c r="P237" s="20"/>
      <c r="Q237" s="19">
        <f>(P237*$D237*$E237*$G237*$H237*$Q$14)</f>
        <v>0</v>
      </c>
      <c r="R237" s="20"/>
      <c r="S237" s="19">
        <f t="shared" si="1121"/>
        <v>0</v>
      </c>
      <c r="T237" s="20">
        <v>0</v>
      </c>
      <c r="U237" s="19">
        <f>(T237*$D237*$E237*$G237*$H237*$U$14)</f>
        <v>0</v>
      </c>
      <c r="V237" s="20">
        <v>0</v>
      </c>
      <c r="W237" s="19">
        <f>(V237*$D237*$E237*$G237*$H237*$W$14)</f>
        <v>0</v>
      </c>
      <c r="X237" s="20"/>
      <c r="Y237" s="19">
        <f>(X237*$D237*$E237*$G237*$H237*$Y$14)</f>
        <v>0</v>
      </c>
      <c r="Z237" s="20">
        <v>0</v>
      </c>
      <c r="AA237" s="19">
        <f>(Z237*$D237*$E237*$G237*$H237*$AA$14)</f>
        <v>0</v>
      </c>
      <c r="AB237" s="20">
        <v>10</v>
      </c>
      <c r="AC237" s="19">
        <f>(AB237*$D237*$E237*$G237*$H237*$AC$14)</f>
        <v>370293.00000000006</v>
      </c>
      <c r="AD237" s="20"/>
      <c r="AE237" s="19">
        <f>(AD237*$D237*$E237*$G237*$H237*$AE$14)</f>
        <v>0</v>
      </c>
      <c r="AF237" s="77"/>
      <c r="AG237" s="19">
        <f>(AF237*$D237*$E237*$G237*$H237*$AG$14)</f>
        <v>0</v>
      </c>
      <c r="AH237" s="20">
        <v>50</v>
      </c>
      <c r="AI237" s="19">
        <f>(AH237*$D237*$E237*$G237*$H237*$AI$14)</f>
        <v>1851465.0000000002</v>
      </c>
      <c r="AJ237" s="24"/>
      <c r="AK237" s="19">
        <f>(AJ237*$D237*$E237*$G237*$I237*$AK$14)</f>
        <v>0</v>
      </c>
      <c r="AL237" s="20">
        <v>10</v>
      </c>
      <c r="AM237" s="19">
        <f>(AL237*$D237*$E237*$G237*$I237*$AM$14)</f>
        <v>444351.60000000003</v>
      </c>
      <c r="AN237" s="20"/>
      <c r="AO237" s="19">
        <f>(AN237*$D237*$E237*$G237*$H237*$AO$14)</f>
        <v>0</v>
      </c>
      <c r="AP237" s="20">
        <v>15</v>
      </c>
      <c r="AQ237" s="20">
        <f>(AP237*$D237*$E237*$G237*$H237*$AQ$14)</f>
        <v>454450.49999999994</v>
      </c>
      <c r="AR237" s="20">
        <v>330</v>
      </c>
      <c r="AS237" s="20">
        <f>(AR237*$D237*$E237*$G237*$H237*$AS$14)</f>
        <v>12775108.499999998</v>
      </c>
      <c r="AT237" s="20">
        <v>0</v>
      </c>
      <c r="AU237" s="19">
        <f>(AT237*$D237*$E237*$G237*$H237*$AU$14)</f>
        <v>0</v>
      </c>
      <c r="AV237" s="20">
        <v>0</v>
      </c>
      <c r="AW237" s="19">
        <f>(AV237*$D237*$E237*$G237*$H237*$AW$14)</f>
        <v>0</v>
      </c>
      <c r="AX237" s="20">
        <v>0</v>
      </c>
      <c r="AY237" s="19">
        <f>(AX237*$D237*$E237*$G237*$H237*$AY$14)</f>
        <v>0</v>
      </c>
      <c r="AZ237" s="20">
        <v>19</v>
      </c>
      <c r="BA237" s="19">
        <f>(AZ237*$D237*$E237*$G237*$H237*$BA$14)</f>
        <v>703556.70000000007</v>
      </c>
      <c r="BB237" s="20">
        <v>27</v>
      </c>
      <c r="BC237" s="19">
        <f>(BB237*$D237*$E237*$G237*$H237*$BC$14)</f>
        <v>999791.10000000009</v>
      </c>
      <c r="BD237" s="20">
        <v>73</v>
      </c>
      <c r="BE237" s="19">
        <f>(BD237*$D237*$E237*$G237*$I237*$BE$14)</f>
        <v>2948878.8</v>
      </c>
      <c r="BF237" s="20">
        <v>151</v>
      </c>
      <c r="BG237" s="19">
        <f>(BF237*$D237*$E237*$G237*$I237*$BG$14)</f>
        <v>6099735.5999999996</v>
      </c>
      <c r="BH237" s="20"/>
      <c r="BI237" s="19">
        <f>(BH237*$D237*$E237*$G237*$I237*$BI$14)</f>
        <v>0</v>
      </c>
      <c r="BJ237" s="20">
        <v>0</v>
      </c>
      <c r="BK237" s="19">
        <f>(BJ237*$D237*$E237*$G237*$I237*$BK$14)</f>
        <v>0</v>
      </c>
      <c r="BL237" s="20">
        <f>76+10</f>
        <v>86</v>
      </c>
      <c r="BM237" s="19">
        <f>(BL237*$D237*$E237*$G237*$I237*$BM$14)</f>
        <v>3821423.7600000002</v>
      </c>
      <c r="BN237" s="20">
        <v>33</v>
      </c>
      <c r="BO237" s="19">
        <f>(BN237*$D237*$E237*$G237*$I237*$BO$14)</f>
        <v>1333054.8</v>
      </c>
      <c r="BP237" s="20">
        <v>30</v>
      </c>
      <c r="BQ237" s="19">
        <f>(BP237*$D237*$E237*$G237*$I237*$BQ$14)</f>
        <v>1514835</v>
      </c>
      <c r="BR237" s="20">
        <v>48</v>
      </c>
      <c r="BS237" s="19">
        <f>(BR237*$D237*$E237*$G237*$I237*$BS$14)</f>
        <v>1745089.92</v>
      </c>
      <c r="BT237" s="20">
        <v>61</v>
      </c>
      <c r="BU237" s="19">
        <f>(BT237*$D237*$E237*$G237*$I237*$BU$14)</f>
        <v>3080164.5</v>
      </c>
      <c r="BV237" s="20">
        <v>100</v>
      </c>
      <c r="BW237" s="19">
        <f>(BV237*$D237*$E237*$G237*$I237*$BW$14)</f>
        <v>4039560</v>
      </c>
      <c r="BX237" s="20">
        <v>55</v>
      </c>
      <c r="BY237" s="22">
        <f>(BX237*$D237*$E237*$G237*$I237*$BY$14)</f>
        <v>2221758</v>
      </c>
      <c r="BZ237" s="20">
        <v>0</v>
      </c>
      <c r="CA237" s="19">
        <f>(BZ237*$D237*$E237*$G237*$H237*$CA$14)</f>
        <v>0</v>
      </c>
      <c r="CB237" s="20">
        <v>0</v>
      </c>
      <c r="CC237" s="19">
        <f>(CB237*$D237*$E237*$G237*$H237*$CC$14)</f>
        <v>0</v>
      </c>
      <c r="CD237" s="20">
        <v>0</v>
      </c>
      <c r="CE237" s="21">
        <f>(CD237*$D237*$E237*$G237*$H237*$CE$14)</f>
        <v>0</v>
      </c>
      <c r="CF237" s="20"/>
      <c r="CG237" s="20">
        <f>(CF237*$D237*$E237*$G237*$H237*$CG$14)</f>
        <v>0</v>
      </c>
      <c r="CH237" s="20"/>
      <c r="CI237" s="19">
        <f>(CH237*$D237*$E237*$G237*$I237*$CI$14)</f>
        <v>0</v>
      </c>
      <c r="CJ237" s="20">
        <v>3</v>
      </c>
      <c r="CK237" s="19">
        <f>(CJ237*$D237*$E237*$G237*$H237*$CK$14)</f>
        <v>70692.299999999988</v>
      </c>
      <c r="CL237" s="20">
        <v>5</v>
      </c>
      <c r="CM237" s="19">
        <f>(CL237*$D237*$E237*$G237*$H237*$CM$14)</f>
        <v>117820.49999999999</v>
      </c>
      <c r="CN237" s="20">
        <v>23</v>
      </c>
      <c r="CO237" s="19">
        <f>(CN237*$D237*$E237*$G237*$H237*$CO$14)</f>
        <v>541974.29999999993</v>
      </c>
      <c r="CP237" s="20">
        <v>20</v>
      </c>
      <c r="CQ237" s="19">
        <f>(CP237*$D237*$E237*$G237*$H237*$CQ$14)</f>
        <v>760783.79999999993</v>
      </c>
      <c r="CR237" s="20">
        <v>28</v>
      </c>
      <c r="CS237" s="19">
        <f>(CR237*$D237*$E237*$G237*$H237*$CS$14)</f>
        <v>1065097.3199999998</v>
      </c>
      <c r="CT237" s="20">
        <v>0</v>
      </c>
      <c r="CU237" s="19">
        <f>(CT237*$D237*$E237*$G237*$I237*$CU$14)</f>
        <v>0</v>
      </c>
      <c r="CV237" s="24"/>
      <c r="CW237" s="19">
        <f>(CV237*$D237*$E237*$G237*$I237*$CW$14)</f>
        <v>0</v>
      </c>
      <c r="CX237" s="20"/>
      <c r="CY237" s="19">
        <f>(CX237*$D237*$E237*$G237*$H237*$CY$14)</f>
        <v>0</v>
      </c>
      <c r="CZ237" s="20">
        <v>0</v>
      </c>
      <c r="DA237" s="19">
        <f>(CZ237*$D237*$E237*$G237*$I237*$DA$14)</f>
        <v>0</v>
      </c>
      <c r="DB237" s="20">
        <v>1</v>
      </c>
      <c r="DC237" s="19">
        <f>(DB237*$D237*$E237*$G237*$I237*$DC$14)</f>
        <v>40395.599999999999</v>
      </c>
      <c r="DD237" s="20"/>
      <c r="DE237" s="19">
        <f>(DD237*$D237*$E237*$G237*$I237*$DE$14)</f>
        <v>0</v>
      </c>
      <c r="DF237" s="20">
        <v>60</v>
      </c>
      <c r="DG237" s="19">
        <f>(DF237*$D237*$E237*$G237*$I237*$DG$14)</f>
        <v>2738821.6799999997</v>
      </c>
      <c r="DH237" s="20">
        <v>3</v>
      </c>
      <c r="DI237" s="19">
        <f>(DH237*$D237*$E237*$G237*$J237*$DI$14)</f>
        <v>193033.25999999998</v>
      </c>
      <c r="DJ237" s="20">
        <v>45</v>
      </c>
      <c r="DK237" s="19">
        <f>(DJ237*$D237*$E237*$G237*$K237*$DK$14)</f>
        <v>3336965.1</v>
      </c>
      <c r="DL237" s="19">
        <f t="shared" si="1122"/>
        <v>1550</v>
      </c>
      <c r="DM237" s="19">
        <f t="shared" si="1122"/>
        <v>63044835.839999989</v>
      </c>
    </row>
    <row r="238" spans="1:117" ht="36" customHeight="1" x14ac:dyDescent="0.25">
      <c r="A238" s="123"/>
      <c r="B238" s="81">
        <v>198</v>
      </c>
      <c r="C238" s="13" t="s">
        <v>357</v>
      </c>
      <c r="D238" s="14">
        <v>22900</v>
      </c>
      <c r="E238" s="23">
        <v>1.01</v>
      </c>
      <c r="F238" s="23"/>
      <c r="G238" s="132">
        <v>0.94</v>
      </c>
      <c r="H238" s="14">
        <v>1.4</v>
      </c>
      <c r="I238" s="14">
        <v>1.68</v>
      </c>
      <c r="J238" s="14">
        <v>2.23</v>
      </c>
      <c r="K238" s="17">
        <v>2.57</v>
      </c>
      <c r="L238" s="20">
        <v>1</v>
      </c>
      <c r="M238" s="19">
        <f t="shared" ref="M238" si="1123">(L238*$D238*$E238*$G238*$H238)</f>
        <v>30437.763999999996</v>
      </c>
      <c r="N238" s="20">
        <v>10</v>
      </c>
      <c r="O238" s="20">
        <f t="shared" ref="O238" si="1124">(N238*$D238*$E238*$G238*$H238)</f>
        <v>304377.63999999996</v>
      </c>
      <c r="P238" s="20"/>
      <c r="Q238" s="19">
        <f t="shared" ref="Q238" si="1125">(P238*$D238*$E238*$G238*$H238)</f>
        <v>0</v>
      </c>
      <c r="R238" s="20"/>
      <c r="S238" s="19">
        <f t="shared" ref="S238" si="1126">(R238*$D238*$E238*$G238*$H238)</f>
        <v>0</v>
      </c>
      <c r="T238" s="20">
        <v>0</v>
      </c>
      <c r="U238" s="19">
        <f t="shared" ref="U238" si="1127">(T238*$D238*$E238*$G238*$H238)</f>
        <v>0</v>
      </c>
      <c r="V238" s="20">
        <v>0</v>
      </c>
      <c r="W238" s="19">
        <f t="shared" ref="W238" si="1128">(V238*$D238*$E238*$G238*$H238)</f>
        <v>0</v>
      </c>
      <c r="X238" s="20"/>
      <c r="Y238" s="19">
        <f t="shared" ref="Y238" si="1129">(X238*$D238*$E238*$G238*$H238)</f>
        <v>0</v>
      </c>
      <c r="Z238" s="20">
        <v>0</v>
      </c>
      <c r="AA238" s="19">
        <f t="shared" ref="AA238" si="1130">(Z238*$D238*$E238*$G238*$H238)</f>
        <v>0</v>
      </c>
      <c r="AB238" s="20">
        <v>8</v>
      </c>
      <c r="AC238" s="19">
        <f t="shared" ref="AC238" si="1131">(AB238*$D238*$E238*$G238*$H238)</f>
        <v>243502.11199999996</v>
      </c>
      <c r="AD238" s="20">
        <v>1591</v>
      </c>
      <c r="AE238" s="19">
        <f t="shared" ref="AE238" si="1132">(AD238*$D238*$E238*$G238*$H238)</f>
        <v>48426482.523999989</v>
      </c>
      <c r="AF238" s="77"/>
      <c r="AG238" s="19">
        <f t="shared" ref="AG238" si="1133">(AF238*$D238*$E238*$G238*$H238)</f>
        <v>0</v>
      </c>
      <c r="AH238" s="20"/>
      <c r="AI238" s="19">
        <f t="shared" ref="AI238" si="1134">(AH238*$D238*$E238*$G238*$H238)</f>
        <v>0</v>
      </c>
      <c r="AJ238" s="24"/>
      <c r="AK238" s="19">
        <f t="shared" ref="AK238" si="1135">(AJ238*$D238*$E238*$G238*$I238)</f>
        <v>0</v>
      </c>
      <c r="AL238" s="20"/>
      <c r="AM238" s="19">
        <f t="shared" ref="AM238" si="1136">(AL238*$D238*$E238*$G238*$I238)</f>
        <v>0</v>
      </c>
      <c r="AN238" s="20"/>
      <c r="AO238" s="19">
        <f t="shared" ref="AO238" si="1137">(AN238*$D238*$E238*$G238*$H238)</f>
        <v>0</v>
      </c>
      <c r="AP238" s="20">
        <v>0</v>
      </c>
      <c r="AQ238" s="20">
        <f t="shared" ref="AQ238" si="1138">(AP238*$D238*$E238*$G238*$H238)</f>
        <v>0</v>
      </c>
      <c r="AR238" s="20"/>
      <c r="AS238" s="20">
        <f t="shared" ref="AS238" si="1139">(AR238*$D238*$E238*$G238*$H238)</f>
        <v>0</v>
      </c>
      <c r="AT238" s="20">
        <v>0</v>
      </c>
      <c r="AU238" s="19">
        <f t="shared" ref="AU238" si="1140">(AT238*$D238*$E238*$G238*$H238)</f>
        <v>0</v>
      </c>
      <c r="AV238" s="20">
        <v>0</v>
      </c>
      <c r="AW238" s="19">
        <f t="shared" ref="AW238" si="1141">(AV238*$D238*$E238*$G238*$H238)</f>
        <v>0</v>
      </c>
      <c r="AX238" s="20">
        <v>0</v>
      </c>
      <c r="AY238" s="19">
        <f t="shared" ref="AY238" si="1142">(AX238*$D238*$E238*$G238*$H238)</f>
        <v>0</v>
      </c>
      <c r="AZ238" s="20"/>
      <c r="BA238" s="19">
        <f t="shared" ref="BA238" si="1143">(AZ238*$D238*$E238*$G238*$H238)</f>
        <v>0</v>
      </c>
      <c r="BB238" s="20"/>
      <c r="BC238" s="19">
        <f t="shared" ref="BC238" si="1144">(BB238*$D238*$E238*$G238*$H238)</f>
        <v>0</v>
      </c>
      <c r="BD238" s="20"/>
      <c r="BE238" s="19">
        <f t="shared" ref="BE238" si="1145">(BD238*$D238*$E238*$G238*$I238)</f>
        <v>0</v>
      </c>
      <c r="BF238" s="20">
        <v>4</v>
      </c>
      <c r="BG238" s="19">
        <f t="shared" ref="BG238" si="1146">(BF238*$D238*$E238*$G238*$I238)</f>
        <v>146101.26719999997</v>
      </c>
      <c r="BH238" s="20">
        <v>0</v>
      </c>
      <c r="BI238" s="19">
        <f t="shared" ref="BI238" si="1147">(BH238*$D238*$E238*$G238*$I238)</f>
        <v>0</v>
      </c>
      <c r="BJ238" s="20">
        <v>0</v>
      </c>
      <c r="BK238" s="19">
        <f t="shared" ref="BK238" si="1148">(BJ238*$D238*$E238*$G238*$I238)</f>
        <v>0</v>
      </c>
      <c r="BL238" s="20"/>
      <c r="BM238" s="19">
        <f t="shared" ref="BM238" si="1149">(BL238*$D238*$E238*$G238*$I238)</f>
        <v>0</v>
      </c>
      <c r="BN238" s="20"/>
      <c r="BO238" s="19">
        <f t="shared" ref="BO238" si="1150">(BN238*$D238*$E238*$G238*$I238)</f>
        <v>0</v>
      </c>
      <c r="BP238" s="20"/>
      <c r="BQ238" s="19">
        <f t="shared" ref="BQ238" si="1151">(BP238*$D238*$E238*$G238*$I238)</f>
        <v>0</v>
      </c>
      <c r="BR238" s="20"/>
      <c r="BS238" s="19">
        <f t="shared" ref="BS238" si="1152">(BR238*$D238*$E238*$G238*$I238)</f>
        <v>0</v>
      </c>
      <c r="BT238" s="20"/>
      <c r="BU238" s="19">
        <f t="shared" ref="BU238" si="1153">(BT238*$D238*$E238*$G238*$I238)</f>
        <v>0</v>
      </c>
      <c r="BV238" s="20"/>
      <c r="BW238" s="19">
        <f t="shared" ref="BW238" si="1154">(BV238*$D238*$E238*$G238*$I238)</f>
        <v>0</v>
      </c>
      <c r="BX238" s="20"/>
      <c r="BY238" s="22">
        <f t="shared" ref="BY238" si="1155">(BX238*$D238*$E238*$G238*$I238)</f>
        <v>0</v>
      </c>
      <c r="BZ238" s="20">
        <v>0</v>
      </c>
      <c r="CA238" s="19">
        <f t="shared" ref="CA238" si="1156">(BZ238*$D238*$E238*$G238*$H238)</f>
        <v>0</v>
      </c>
      <c r="CB238" s="20">
        <v>0</v>
      </c>
      <c r="CC238" s="19">
        <f t="shared" ref="CC238" si="1157">(CB238*$D238*$E238*$G238*$H238)</f>
        <v>0</v>
      </c>
      <c r="CD238" s="20">
        <v>0</v>
      </c>
      <c r="CE238" s="21">
        <f t="shared" ref="CE238" si="1158">(CD238*$D238*$E238*$G238*$H238)</f>
        <v>0</v>
      </c>
      <c r="CF238" s="20"/>
      <c r="CG238" s="20">
        <f t="shared" ref="CG238" si="1159">(CF238*$D238*$E238*$G238*$H238)</f>
        <v>0</v>
      </c>
      <c r="CH238" s="20"/>
      <c r="CI238" s="19">
        <f t="shared" ref="CI238" si="1160">(CH238*$D238*$E238*$G238*$I238)</f>
        <v>0</v>
      </c>
      <c r="CJ238" s="20">
        <v>0</v>
      </c>
      <c r="CK238" s="19">
        <f t="shared" ref="CK238" si="1161">(CJ238*$D238*$E238*$G238*$H238)</f>
        <v>0</v>
      </c>
      <c r="CL238" s="20"/>
      <c r="CM238" s="19">
        <f t="shared" ref="CM238" si="1162">(CL238*$D238*$E238*$G238*$H238)</f>
        <v>0</v>
      </c>
      <c r="CN238" s="20"/>
      <c r="CO238" s="19">
        <f t="shared" ref="CO238" si="1163">(CN238*$D238*$E238*$G238*$H238)</f>
        <v>0</v>
      </c>
      <c r="CP238" s="20"/>
      <c r="CQ238" s="19">
        <f t="shared" ref="CQ238" si="1164">(CP238*$D238*$E238*$G238*$H238)</f>
        <v>0</v>
      </c>
      <c r="CR238" s="20"/>
      <c r="CS238" s="19">
        <f t="shared" ref="CS238" si="1165">(CR238*$D238*$E238*$G238*$H238)</f>
        <v>0</v>
      </c>
      <c r="CT238" s="20">
        <v>0</v>
      </c>
      <c r="CU238" s="19">
        <f t="shared" ref="CU238" si="1166">(CT238*$D238*$E238*$G238*$I238)</f>
        <v>0</v>
      </c>
      <c r="CV238" s="24"/>
      <c r="CW238" s="19">
        <f t="shared" ref="CW238" si="1167">(CV238*$D238*$E238*$G238*$I238)</f>
        <v>0</v>
      </c>
      <c r="CX238" s="20"/>
      <c r="CY238" s="19">
        <f t="shared" ref="CY238" si="1168">(CX238*$D238*$E238*$G238*$H238)</f>
        <v>0</v>
      </c>
      <c r="CZ238" s="20">
        <v>0</v>
      </c>
      <c r="DA238" s="19">
        <f t="shared" ref="DA238" si="1169">(CZ238*$D238*$E238*$G238*$I238)</f>
        <v>0</v>
      </c>
      <c r="DB238" s="20">
        <v>0</v>
      </c>
      <c r="DC238" s="19">
        <f t="shared" ref="DC238" si="1170">(DB238*$D238*$E238*$G238*$I238)</f>
        <v>0</v>
      </c>
      <c r="DD238" s="20"/>
      <c r="DE238" s="19">
        <f t="shared" ref="DE238" si="1171">(DD238*$D238*$E238*$G238*$I238)</f>
        <v>0</v>
      </c>
      <c r="DF238" s="20"/>
      <c r="DG238" s="19">
        <f t="shared" ref="DG238" si="1172">(DF238*$D238*$E238*$G238*$I238)</f>
        <v>0</v>
      </c>
      <c r="DH238" s="20"/>
      <c r="DI238" s="19">
        <f t="shared" ref="DI238" si="1173">(DH238*$D238*$E238*$G238*$J238)</f>
        <v>0</v>
      </c>
      <c r="DJ238" s="20"/>
      <c r="DK238" s="19">
        <f t="shared" ref="DK238" si="1174">(DJ238*$D238*$E238*$G238*$K238)</f>
        <v>0</v>
      </c>
      <c r="DL238" s="19">
        <f t="shared" si="1122"/>
        <v>1614</v>
      </c>
      <c r="DM238" s="19">
        <f t="shared" si="1122"/>
        <v>49150901.307199992</v>
      </c>
    </row>
    <row r="239" spans="1:117" ht="30" customHeight="1" x14ac:dyDescent="0.25">
      <c r="A239" s="123"/>
      <c r="B239" s="81">
        <v>199</v>
      </c>
      <c r="C239" s="13" t="s">
        <v>358</v>
      </c>
      <c r="D239" s="14">
        <v>22900</v>
      </c>
      <c r="E239" s="23">
        <v>2.11</v>
      </c>
      <c r="F239" s="23"/>
      <c r="G239" s="16">
        <v>1</v>
      </c>
      <c r="H239" s="14">
        <v>1.4</v>
      </c>
      <c r="I239" s="14">
        <v>1.68</v>
      </c>
      <c r="J239" s="14">
        <v>2.23</v>
      </c>
      <c r="K239" s="17">
        <v>2.57</v>
      </c>
      <c r="L239" s="20">
        <v>26</v>
      </c>
      <c r="M239" s="19">
        <f t="shared" si="1054"/>
        <v>1934692.76</v>
      </c>
      <c r="N239" s="20">
        <v>0</v>
      </c>
      <c r="O239" s="20">
        <f>(N239*$D239*$E239*$G239*$H239*$O$14)</f>
        <v>0</v>
      </c>
      <c r="P239" s="20"/>
      <c r="Q239" s="19">
        <f>(P239*$D239*$E239*$G239*$H239*$Q$14)</f>
        <v>0</v>
      </c>
      <c r="R239" s="20"/>
      <c r="S239" s="19">
        <f t="shared" ref="S239:S243" si="1175">(R239/12*7*$D239*$E239*$G239*$H239*$S$14)+(R239/12*5*$D239*$E239*$G239*$H239*$S$15)</f>
        <v>0</v>
      </c>
      <c r="T239" s="20">
        <v>0</v>
      </c>
      <c r="U239" s="19">
        <f>(T239*$D239*$E239*$G239*$H239*$U$14)</f>
        <v>0</v>
      </c>
      <c r="V239" s="20">
        <v>0</v>
      </c>
      <c r="W239" s="19">
        <f>(V239*$D239*$E239*$G239*$H239*$W$14)</f>
        <v>0</v>
      </c>
      <c r="X239" s="20"/>
      <c r="Y239" s="19">
        <f>(X239*$D239*$E239*$G239*$H239*$Y$14)</f>
        <v>0</v>
      </c>
      <c r="Z239" s="20">
        <v>0</v>
      </c>
      <c r="AA239" s="19">
        <f>(Z239*$D239*$E239*$G239*$H239*$AA$14)</f>
        <v>0</v>
      </c>
      <c r="AB239" s="20"/>
      <c r="AC239" s="19">
        <f>(AB239*$D239*$E239*$G239*$H239*$AC$14)</f>
        <v>0</v>
      </c>
      <c r="AD239" s="20"/>
      <c r="AE239" s="19">
        <f>(AD239*$D239*$E239*$G239*$H239*$AE$14)</f>
        <v>0</v>
      </c>
      <c r="AF239" s="77"/>
      <c r="AG239" s="19">
        <f>(AF239*$D239*$E239*$G239*$H239*$AG$14)</f>
        <v>0</v>
      </c>
      <c r="AH239" s="20"/>
      <c r="AI239" s="19">
        <f>(AH239*$D239*$E239*$G239*$H239*$AI$14)</f>
        <v>0</v>
      </c>
      <c r="AJ239" s="24">
        <v>0</v>
      </c>
      <c r="AK239" s="19">
        <f>(AJ239*$D239*$E239*$G239*$I239*$AK$14)</f>
        <v>0</v>
      </c>
      <c r="AL239" s="20"/>
      <c r="AM239" s="19">
        <f>(AL239*$D239*$E239*$G239*$I239*$AM$14)</f>
        <v>0</v>
      </c>
      <c r="AN239" s="20"/>
      <c r="AO239" s="19">
        <f>(AN239*$D239*$E239*$G239*$H239*$AO$14)</f>
        <v>0</v>
      </c>
      <c r="AP239" s="20">
        <v>0</v>
      </c>
      <c r="AQ239" s="20">
        <f>(AP239*$D239*$E239*$G239*$H239*$AQ$14)</f>
        <v>0</v>
      </c>
      <c r="AR239" s="20"/>
      <c r="AS239" s="20">
        <f>(AR239*$D239*$E239*$G239*$H239*$AS$14)</f>
        <v>0</v>
      </c>
      <c r="AT239" s="20">
        <v>0</v>
      </c>
      <c r="AU239" s="19">
        <f>(AT239*$D239*$E239*$G239*$H239*$AU$14)</f>
        <v>0</v>
      </c>
      <c r="AV239" s="20">
        <v>0</v>
      </c>
      <c r="AW239" s="19">
        <f>(AV239*$D239*$E239*$G239*$H239*$AW$14)</f>
        <v>0</v>
      </c>
      <c r="AX239" s="20">
        <v>0</v>
      </c>
      <c r="AY239" s="19">
        <f>(AX239*$D239*$E239*$G239*$H239*$AY$14)</f>
        <v>0</v>
      </c>
      <c r="AZ239" s="20"/>
      <c r="BA239" s="19">
        <f>(AZ239*$D239*$E239*$G239*$H239*$BA$14)</f>
        <v>0</v>
      </c>
      <c r="BB239" s="20"/>
      <c r="BC239" s="19">
        <f>(BB239*$D239*$E239*$G239*$H239*$BC$14)</f>
        <v>0</v>
      </c>
      <c r="BD239" s="20"/>
      <c r="BE239" s="19">
        <f>(BD239*$D239*$E239*$G239*$I239*$BE$14)</f>
        <v>0</v>
      </c>
      <c r="BF239" s="20">
        <v>1</v>
      </c>
      <c r="BG239" s="19">
        <f>(BF239*$D239*$E239*$G239*$I239*$BG$14)</f>
        <v>81175.92</v>
      </c>
      <c r="BH239" s="20">
        <v>0</v>
      </c>
      <c r="BI239" s="19">
        <f>(BH239*$D239*$E239*$G239*$I239*$BI$14)</f>
        <v>0</v>
      </c>
      <c r="BJ239" s="20">
        <v>0</v>
      </c>
      <c r="BK239" s="19">
        <f>(BJ239*$D239*$E239*$G239*$I239*$BK$14)</f>
        <v>0</v>
      </c>
      <c r="BL239" s="20"/>
      <c r="BM239" s="19">
        <f>(BL239*$D239*$E239*$G239*$I239*$BM$14)</f>
        <v>0</v>
      </c>
      <c r="BN239" s="20"/>
      <c r="BO239" s="19">
        <f>(BN239*$D239*$E239*$G239*$I239*$BO$14)</f>
        <v>0</v>
      </c>
      <c r="BP239" s="20"/>
      <c r="BQ239" s="19">
        <f>(BP239*$D239*$E239*$G239*$I239*$BQ$14)</f>
        <v>0</v>
      </c>
      <c r="BR239" s="20"/>
      <c r="BS239" s="19">
        <f>(BR239*$D239*$E239*$G239*$I239*$BS$14)</f>
        <v>0</v>
      </c>
      <c r="BT239" s="20"/>
      <c r="BU239" s="19">
        <f>(BT239*$D239*$E239*$G239*$I239*$BU$14)</f>
        <v>0</v>
      </c>
      <c r="BV239" s="20"/>
      <c r="BW239" s="19">
        <f>(BV239*$D239*$E239*$G239*$I239*$BW$14)</f>
        <v>0</v>
      </c>
      <c r="BX239" s="20"/>
      <c r="BY239" s="22">
        <f>(BX239*$D239*$E239*$G239*$I239*$BY$14)</f>
        <v>0</v>
      </c>
      <c r="BZ239" s="20">
        <v>0</v>
      </c>
      <c r="CA239" s="19">
        <f>(BZ239*$D239*$E239*$G239*$H239*$CA$14)</f>
        <v>0</v>
      </c>
      <c r="CB239" s="20">
        <v>0</v>
      </c>
      <c r="CC239" s="19">
        <f>(CB239*$D239*$E239*$G239*$H239*$CC$14)</f>
        <v>0</v>
      </c>
      <c r="CD239" s="20">
        <v>0</v>
      </c>
      <c r="CE239" s="21">
        <f>(CD239*$D239*$E239*$G239*$H239*$CE$14)</f>
        <v>0</v>
      </c>
      <c r="CF239" s="20"/>
      <c r="CG239" s="20">
        <f>(CF239*$D239*$E239*$G239*$H239*$CG$14)</f>
        <v>0</v>
      </c>
      <c r="CH239" s="20"/>
      <c r="CI239" s="19">
        <f>(CH239*$D239*$E239*$G239*$I239*$CI$14)</f>
        <v>0</v>
      </c>
      <c r="CJ239" s="20">
        <v>0</v>
      </c>
      <c r="CK239" s="19">
        <f>(CJ239*$D239*$E239*$G239*$H239*$CK$14)</f>
        <v>0</v>
      </c>
      <c r="CL239" s="20"/>
      <c r="CM239" s="19">
        <f>(CL239*$D239*$E239*$G239*$H239*$CM$14)</f>
        <v>0</v>
      </c>
      <c r="CN239" s="20"/>
      <c r="CO239" s="19">
        <f>(CN239*$D239*$E239*$G239*$H239*$CO$14)</f>
        <v>0</v>
      </c>
      <c r="CP239" s="20"/>
      <c r="CQ239" s="19">
        <f>(CP239*$D239*$E239*$G239*$H239*$CQ$14)</f>
        <v>0</v>
      </c>
      <c r="CR239" s="20"/>
      <c r="CS239" s="19">
        <f>(CR239*$D239*$E239*$G239*$H239*$CS$14)</f>
        <v>0</v>
      </c>
      <c r="CT239" s="20">
        <v>0</v>
      </c>
      <c r="CU239" s="19">
        <f>(CT239*$D239*$E239*$G239*$I239*$CU$14)</f>
        <v>0</v>
      </c>
      <c r="CV239" s="24">
        <v>0</v>
      </c>
      <c r="CW239" s="19">
        <f>(CV239*$D239*$E239*$G239*$I239*$CW$14)</f>
        <v>0</v>
      </c>
      <c r="CX239" s="20"/>
      <c r="CY239" s="19">
        <f>(CX239*$D239*$E239*$G239*$H239*$CY$14)</f>
        <v>0</v>
      </c>
      <c r="CZ239" s="20">
        <v>0</v>
      </c>
      <c r="DA239" s="19">
        <f>(CZ239*$D239*$E239*$G239*$I239*$DA$14)</f>
        <v>0</v>
      </c>
      <c r="DB239" s="20">
        <v>0</v>
      </c>
      <c r="DC239" s="19">
        <f>(DB239*$D239*$E239*$G239*$I239*$DC$14)</f>
        <v>0</v>
      </c>
      <c r="DD239" s="20"/>
      <c r="DE239" s="19">
        <f>(DD239*$D239*$E239*$G239*$I239*$DE$14)</f>
        <v>0</v>
      </c>
      <c r="DF239" s="20"/>
      <c r="DG239" s="19">
        <f>(DF239*$D239*$E239*$G239*$I239*$DG$14)</f>
        <v>0</v>
      </c>
      <c r="DH239" s="20"/>
      <c r="DI239" s="19">
        <f>(DH239*$D239*$E239*$G239*$J239*$DI$14)</f>
        <v>0</v>
      </c>
      <c r="DJ239" s="20"/>
      <c r="DK239" s="19">
        <f>(DJ239*$D239*$E239*$G239*$K239*$DK$14)</f>
        <v>0</v>
      </c>
      <c r="DL239" s="19">
        <f t="shared" si="1122"/>
        <v>27</v>
      </c>
      <c r="DM239" s="19">
        <f t="shared" si="1122"/>
        <v>2015868.68</v>
      </c>
    </row>
    <row r="240" spans="1:117" ht="30" customHeight="1" x14ac:dyDescent="0.25">
      <c r="A240" s="123"/>
      <c r="B240" s="81">
        <v>200</v>
      </c>
      <c r="C240" s="13" t="s">
        <v>359</v>
      </c>
      <c r="D240" s="14">
        <v>22900</v>
      </c>
      <c r="E240" s="23">
        <v>3.97</v>
      </c>
      <c r="F240" s="23"/>
      <c r="G240" s="16">
        <v>1</v>
      </c>
      <c r="H240" s="14">
        <v>1.4</v>
      </c>
      <c r="I240" s="14">
        <v>1.68</v>
      </c>
      <c r="J240" s="14">
        <v>2.23</v>
      </c>
      <c r="K240" s="17">
        <v>2.57</v>
      </c>
      <c r="L240" s="20"/>
      <c r="M240" s="19">
        <f t="shared" si="1054"/>
        <v>0</v>
      </c>
      <c r="N240" s="20">
        <v>0</v>
      </c>
      <c r="O240" s="20">
        <f>(N240*$D240*$E240*$G240*$H240*$O$14)</f>
        <v>0</v>
      </c>
      <c r="P240" s="20"/>
      <c r="Q240" s="19">
        <f>(P240*$D240*$E240*$G240*$H240*$Q$14)</f>
        <v>0</v>
      </c>
      <c r="R240" s="20"/>
      <c r="S240" s="19">
        <f t="shared" si="1175"/>
        <v>0</v>
      </c>
      <c r="T240" s="20">
        <v>0</v>
      </c>
      <c r="U240" s="19">
        <f>(T240*$D240*$E240*$G240*$H240*$U$14)</f>
        <v>0</v>
      </c>
      <c r="V240" s="20">
        <v>0</v>
      </c>
      <c r="W240" s="19">
        <f>(V240*$D240*$E240*$G240*$H240*$W$14)</f>
        <v>0</v>
      </c>
      <c r="X240" s="20"/>
      <c r="Y240" s="19">
        <f>(X240*$D240*$E240*$G240*$H240*$Y$14)</f>
        <v>0</v>
      </c>
      <c r="Z240" s="20">
        <v>0</v>
      </c>
      <c r="AA240" s="19">
        <f>(Z240*$D240*$E240*$G240*$H240*$AA$14)</f>
        <v>0</v>
      </c>
      <c r="AB240" s="20"/>
      <c r="AC240" s="19">
        <f>(AB240*$D240*$E240*$G240*$H240*$AC$14)</f>
        <v>0</v>
      </c>
      <c r="AD240" s="20"/>
      <c r="AE240" s="19">
        <f>(AD240*$D240*$E240*$G240*$H240*$AE$14)</f>
        <v>0</v>
      </c>
      <c r="AF240" s="77"/>
      <c r="AG240" s="19">
        <f>(AF240*$D240*$E240*$G240*$H240*$AG$14)</f>
        <v>0</v>
      </c>
      <c r="AH240" s="20"/>
      <c r="AI240" s="19">
        <f>(AH240*$D240*$E240*$G240*$H240*$AI$14)</f>
        <v>0</v>
      </c>
      <c r="AJ240" s="24">
        <v>0</v>
      </c>
      <c r="AK240" s="19">
        <f>(AJ240*$D240*$E240*$G240*$I240*$AK$14)</f>
        <v>0</v>
      </c>
      <c r="AL240" s="20"/>
      <c r="AM240" s="19">
        <f>(AL240*$D240*$E240*$G240*$I240*$AM$14)</f>
        <v>0</v>
      </c>
      <c r="AN240" s="20"/>
      <c r="AO240" s="19">
        <f>(AN240*$D240*$E240*$G240*$H240*$AO$14)</f>
        <v>0</v>
      </c>
      <c r="AP240" s="20"/>
      <c r="AQ240" s="20">
        <f>(AP240*$D240*$E240*$G240*$H240*$AQ$14)</f>
        <v>0</v>
      </c>
      <c r="AR240" s="20"/>
      <c r="AS240" s="20">
        <f>(AR240*$D240*$E240*$G240*$H240*$AS$14)</f>
        <v>0</v>
      </c>
      <c r="AT240" s="20">
        <v>0</v>
      </c>
      <c r="AU240" s="19">
        <f>(AT240*$D240*$E240*$G240*$H240*$AU$14)</f>
        <v>0</v>
      </c>
      <c r="AV240" s="20">
        <v>0</v>
      </c>
      <c r="AW240" s="19">
        <f>(AV240*$D240*$E240*$G240*$H240*$AW$14)</f>
        <v>0</v>
      </c>
      <c r="AX240" s="20">
        <v>0</v>
      </c>
      <c r="AY240" s="19">
        <f>(AX240*$D240*$E240*$G240*$H240*$AY$14)</f>
        <v>0</v>
      </c>
      <c r="AZ240" s="20"/>
      <c r="BA240" s="19">
        <f>(AZ240*$D240*$E240*$G240*$H240*$BA$14)</f>
        <v>0</v>
      </c>
      <c r="BB240" s="20"/>
      <c r="BC240" s="19">
        <f>(BB240*$D240*$E240*$G240*$H240*$BC$14)</f>
        <v>0</v>
      </c>
      <c r="BD240" s="20"/>
      <c r="BE240" s="19">
        <f>(BD240*$D240*$E240*$G240*$I240*$BE$14)</f>
        <v>0</v>
      </c>
      <c r="BF240" s="20">
        <v>0</v>
      </c>
      <c r="BG240" s="19">
        <f>(BF240*$D240*$E240*$G240*$I240*$BG$14)</f>
        <v>0</v>
      </c>
      <c r="BH240" s="20">
        <v>0</v>
      </c>
      <c r="BI240" s="19">
        <f>(BH240*$D240*$E240*$G240*$I240*$BI$14)</f>
        <v>0</v>
      </c>
      <c r="BJ240" s="20">
        <v>0</v>
      </c>
      <c r="BK240" s="19">
        <f>(BJ240*$D240*$E240*$G240*$I240*$BK$14)</f>
        <v>0</v>
      </c>
      <c r="BL240" s="20"/>
      <c r="BM240" s="19">
        <f>(BL240*$D240*$E240*$G240*$I240*$BM$14)</f>
        <v>0</v>
      </c>
      <c r="BN240" s="20"/>
      <c r="BO240" s="19">
        <f>(BN240*$D240*$E240*$G240*$I240*$BO$14)</f>
        <v>0</v>
      </c>
      <c r="BP240" s="20"/>
      <c r="BQ240" s="19">
        <f>(BP240*$D240*$E240*$G240*$I240*$BQ$14)</f>
        <v>0</v>
      </c>
      <c r="BR240" s="20"/>
      <c r="BS240" s="19">
        <f>(BR240*$D240*$E240*$G240*$I240*$BS$14)</f>
        <v>0</v>
      </c>
      <c r="BT240" s="20"/>
      <c r="BU240" s="19">
        <f>(BT240*$D240*$E240*$G240*$I240*$BU$14)</f>
        <v>0</v>
      </c>
      <c r="BV240" s="20"/>
      <c r="BW240" s="19">
        <f>(BV240*$D240*$E240*$G240*$I240*$BW$14)</f>
        <v>0</v>
      </c>
      <c r="BX240" s="20"/>
      <c r="BY240" s="22">
        <f>(BX240*$D240*$E240*$G240*$I240*$BY$14)</f>
        <v>0</v>
      </c>
      <c r="BZ240" s="20">
        <v>0</v>
      </c>
      <c r="CA240" s="19">
        <f>(BZ240*$D240*$E240*$G240*$H240*$CA$14)</f>
        <v>0</v>
      </c>
      <c r="CB240" s="20">
        <v>0</v>
      </c>
      <c r="CC240" s="19">
        <f>(CB240*$D240*$E240*$G240*$H240*$CC$14)</f>
        <v>0</v>
      </c>
      <c r="CD240" s="20">
        <v>0</v>
      </c>
      <c r="CE240" s="21">
        <f>(CD240*$D240*$E240*$G240*$H240*$CE$14)</f>
        <v>0</v>
      </c>
      <c r="CF240" s="20"/>
      <c r="CG240" s="20">
        <f>(CF240*$D240*$E240*$G240*$H240*$CG$14)</f>
        <v>0</v>
      </c>
      <c r="CH240" s="20"/>
      <c r="CI240" s="19">
        <f>(CH240*$D240*$E240*$G240*$I240*$CI$14)</f>
        <v>0</v>
      </c>
      <c r="CJ240" s="20">
        <v>0</v>
      </c>
      <c r="CK240" s="19">
        <f>(CJ240*$D240*$E240*$G240*$H240*$CK$14)</f>
        <v>0</v>
      </c>
      <c r="CL240" s="20"/>
      <c r="CM240" s="19">
        <f>(CL240*$D240*$E240*$G240*$H240*$CM$14)</f>
        <v>0</v>
      </c>
      <c r="CN240" s="20"/>
      <c r="CO240" s="19">
        <f>(CN240*$D240*$E240*$G240*$H240*$CO$14)</f>
        <v>0</v>
      </c>
      <c r="CP240" s="20"/>
      <c r="CQ240" s="19">
        <f>(CP240*$D240*$E240*$G240*$H240*$CQ$14)</f>
        <v>0</v>
      </c>
      <c r="CR240" s="20"/>
      <c r="CS240" s="19">
        <f>(CR240*$D240*$E240*$G240*$H240*$CS$14)</f>
        <v>0</v>
      </c>
      <c r="CT240" s="20">
        <v>0</v>
      </c>
      <c r="CU240" s="19">
        <f>(CT240*$D240*$E240*$G240*$I240*$CU$14)</f>
        <v>0</v>
      </c>
      <c r="CV240" s="24">
        <v>0</v>
      </c>
      <c r="CW240" s="19">
        <f>(CV240*$D240*$E240*$G240*$I240*$CW$14)</f>
        <v>0</v>
      </c>
      <c r="CX240" s="20"/>
      <c r="CY240" s="19">
        <f>(CX240*$D240*$E240*$G240*$H240*$CY$14)</f>
        <v>0</v>
      </c>
      <c r="CZ240" s="20">
        <v>0</v>
      </c>
      <c r="DA240" s="19">
        <f>(CZ240*$D240*$E240*$G240*$I240*$DA$14)</f>
        <v>0</v>
      </c>
      <c r="DB240" s="20">
        <v>0</v>
      </c>
      <c r="DC240" s="19">
        <f>(DB240*$D240*$E240*$G240*$I240*$DC$14)</f>
        <v>0</v>
      </c>
      <c r="DD240" s="20"/>
      <c r="DE240" s="19">
        <f>(DD240*$D240*$E240*$G240*$I240*$DE$14)</f>
        <v>0</v>
      </c>
      <c r="DF240" s="20"/>
      <c r="DG240" s="19">
        <f>(DF240*$D240*$E240*$G240*$I240*$DG$14)</f>
        <v>0</v>
      </c>
      <c r="DH240" s="20"/>
      <c r="DI240" s="19">
        <f>(DH240*$D240*$E240*$G240*$J240*$DI$14)</f>
        <v>0</v>
      </c>
      <c r="DJ240" s="20"/>
      <c r="DK240" s="19">
        <f>(DJ240*$D240*$E240*$G240*$K240*$DK$14)</f>
        <v>0</v>
      </c>
      <c r="DL240" s="19">
        <f t="shared" si="1122"/>
        <v>0</v>
      </c>
      <c r="DM240" s="19">
        <f t="shared" si="1122"/>
        <v>0</v>
      </c>
    </row>
    <row r="241" spans="1:117" ht="36.75" customHeight="1" x14ac:dyDescent="0.25">
      <c r="A241" s="123"/>
      <c r="B241" s="81">
        <v>201</v>
      </c>
      <c r="C241" s="13" t="s">
        <v>360</v>
      </c>
      <c r="D241" s="14">
        <v>22900</v>
      </c>
      <c r="E241" s="23">
        <v>4.3099999999999996</v>
      </c>
      <c r="F241" s="23"/>
      <c r="G241" s="16">
        <v>1</v>
      </c>
      <c r="H241" s="14">
        <v>1.4</v>
      </c>
      <c r="I241" s="14">
        <v>1.68</v>
      </c>
      <c r="J241" s="14">
        <v>2.23</v>
      </c>
      <c r="K241" s="17">
        <v>2.57</v>
      </c>
      <c r="L241" s="20">
        <v>12</v>
      </c>
      <c r="M241" s="19">
        <f t="shared" si="1054"/>
        <v>1823957.52</v>
      </c>
      <c r="N241" s="20">
        <v>15</v>
      </c>
      <c r="O241" s="20">
        <f>(N241*$D241*$E241*$G241*$H241*$O$14)</f>
        <v>2279946.8999999994</v>
      </c>
      <c r="P241" s="20"/>
      <c r="Q241" s="19">
        <f>(P241*$D241*$E241*$G241*$H241*$Q$14)</f>
        <v>0</v>
      </c>
      <c r="R241" s="20"/>
      <c r="S241" s="19">
        <f t="shared" si="1175"/>
        <v>0</v>
      </c>
      <c r="T241" s="20">
        <v>0</v>
      </c>
      <c r="U241" s="19">
        <f>(T241*$D241*$E241*$G241*$H241*$U$14)</f>
        <v>0</v>
      </c>
      <c r="V241" s="20">
        <v>0</v>
      </c>
      <c r="W241" s="19">
        <f>(V241*$D241*$E241*$G241*$H241*$W$14)</f>
        <v>0</v>
      </c>
      <c r="X241" s="20"/>
      <c r="Y241" s="19">
        <f>(X241*$D241*$E241*$G241*$H241*$Y$14)</f>
        <v>0</v>
      </c>
      <c r="Z241" s="20">
        <v>0</v>
      </c>
      <c r="AA241" s="19">
        <f>(Z241*$D241*$E241*$G241*$H241*$AA$14)</f>
        <v>0</v>
      </c>
      <c r="AB241" s="20">
        <v>5</v>
      </c>
      <c r="AC241" s="19">
        <f>(AB241*$D241*$E241*$G241*$H241*$AC$14)</f>
        <v>759982.29999999993</v>
      </c>
      <c r="AD241" s="28">
        <v>17</v>
      </c>
      <c r="AE241" s="19">
        <f>(AD241*$D241*$E241*$G241*$H241*$AE$14)</f>
        <v>3288650.6799999992</v>
      </c>
      <c r="AF241" s="77"/>
      <c r="AG241" s="19">
        <f>(AF241*$D241*$E241*$G241*$H241*$AG$14)</f>
        <v>0</v>
      </c>
      <c r="AH241" s="20"/>
      <c r="AI241" s="19">
        <f>(AH241*$D241*$E241*$G241*$H241*$AI$14)</f>
        <v>0</v>
      </c>
      <c r="AJ241" s="24"/>
      <c r="AK241" s="19">
        <f>(AJ241*$D241*$E241*$G241*$I241*$AK$14)</f>
        <v>0</v>
      </c>
      <c r="AL241" s="20"/>
      <c r="AM241" s="19">
        <f>(AL241*$D241*$E241*$G241*$I241*$AM$14)</f>
        <v>0</v>
      </c>
      <c r="AN241" s="20"/>
      <c r="AO241" s="19">
        <f>(AN241*$D241*$E241*$G241*$H241*$AO$14)</f>
        <v>0</v>
      </c>
      <c r="AP241" s="20"/>
      <c r="AQ241" s="20">
        <f>(AP241*$D241*$E241*$G241*$H241*$AQ$14)</f>
        <v>0</v>
      </c>
      <c r="AR241" s="20">
        <v>0</v>
      </c>
      <c r="AS241" s="20">
        <f>(AR241*$D241*$E241*$G241*$H241*$AS$14)</f>
        <v>0</v>
      </c>
      <c r="AT241" s="20">
        <v>0</v>
      </c>
      <c r="AU241" s="19">
        <f>(AT241*$D241*$E241*$G241*$H241*$AU$14)</f>
        <v>0</v>
      </c>
      <c r="AV241" s="20">
        <v>0</v>
      </c>
      <c r="AW241" s="19">
        <f>(AV241*$D241*$E241*$G241*$H241*$AW$14)</f>
        <v>0</v>
      </c>
      <c r="AX241" s="20">
        <v>0</v>
      </c>
      <c r="AY241" s="19">
        <f>(AX241*$D241*$E241*$G241*$H241*$AY$14)</f>
        <v>0</v>
      </c>
      <c r="AZ241" s="20"/>
      <c r="BA241" s="19">
        <f>(AZ241*$D241*$E241*$G241*$H241*$BA$14)</f>
        <v>0</v>
      </c>
      <c r="BB241" s="20"/>
      <c r="BC241" s="19">
        <f>(BB241*$D241*$E241*$G241*$H241*$BC$14)</f>
        <v>0</v>
      </c>
      <c r="BD241" s="20"/>
      <c r="BE241" s="19">
        <f>(BD241*$D241*$E241*$G241*$I241*$BE$14)</f>
        <v>0</v>
      </c>
      <c r="BF241" s="20">
        <v>0</v>
      </c>
      <c r="BG241" s="19">
        <f>(BF241*$D241*$E241*$G241*$I241*$BG$14)</f>
        <v>0</v>
      </c>
      <c r="BH241" s="20">
        <v>0</v>
      </c>
      <c r="BI241" s="19">
        <f>(BH241*$D241*$E241*$G241*$I241*$BI$14)</f>
        <v>0</v>
      </c>
      <c r="BJ241" s="20">
        <v>0</v>
      </c>
      <c r="BK241" s="19">
        <f>(BJ241*$D241*$E241*$G241*$I241*$BK$14)</f>
        <v>0</v>
      </c>
      <c r="BL241" s="20"/>
      <c r="BM241" s="19">
        <f>(BL241*$D241*$E241*$G241*$I241*$BM$14)</f>
        <v>0</v>
      </c>
      <c r="BN241" s="20"/>
      <c r="BO241" s="19">
        <f>(BN241*$D241*$E241*$G241*$I241*$BO$14)</f>
        <v>0</v>
      </c>
      <c r="BP241" s="20"/>
      <c r="BQ241" s="19">
        <f>(BP241*$D241*$E241*$G241*$I241*$BQ$14)</f>
        <v>0</v>
      </c>
      <c r="BR241" s="20"/>
      <c r="BS241" s="19">
        <f>(BR241*$D241*$E241*$G241*$I241*$BS$14)</f>
        <v>0</v>
      </c>
      <c r="BT241" s="20"/>
      <c r="BU241" s="19">
        <f>(BT241*$D241*$E241*$G241*$I241*$BU$14)</f>
        <v>0</v>
      </c>
      <c r="BV241" s="20"/>
      <c r="BW241" s="19">
        <f>(BV241*$D241*$E241*$G241*$I241*$BW$14)</f>
        <v>0</v>
      </c>
      <c r="BX241" s="20"/>
      <c r="BY241" s="22">
        <f>(BX241*$D241*$E241*$G241*$I241*$BY$14)</f>
        <v>0</v>
      </c>
      <c r="BZ241" s="20">
        <v>0</v>
      </c>
      <c r="CA241" s="19">
        <f>(BZ241*$D241*$E241*$G241*$H241*$CA$14)</f>
        <v>0</v>
      </c>
      <c r="CB241" s="20">
        <v>0</v>
      </c>
      <c r="CC241" s="19">
        <f>(CB241*$D241*$E241*$G241*$H241*$CC$14)</f>
        <v>0</v>
      </c>
      <c r="CD241" s="20">
        <v>0</v>
      </c>
      <c r="CE241" s="21">
        <f>(CD241*$D241*$E241*$G241*$H241*$CE$14)</f>
        <v>0</v>
      </c>
      <c r="CF241" s="20"/>
      <c r="CG241" s="20">
        <f>(CF241*$D241*$E241*$G241*$H241*$CG$14)</f>
        <v>0</v>
      </c>
      <c r="CH241" s="20"/>
      <c r="CI241" s="19">
        <f>(CH241*$D241*$E241*$G241*$I241*$CI$14)</f>
        <v>0</v>
      </c>
      <c r="CJ241" s="20">
        <v>0</v>
      </c>
      <c r="CK241" s="19">
        <f>(CJ241*$D241*$E241*$G241*$H241*$CK$14)</f>
        <v>0</v>
      </c>
      <c r="CL241" s="20"/>
      <c r="CM241" s="19">
        <f>(CL241*$D241*$E241*$G241*$H241*$CM$14)</f>
        <v>0</v>
      </c>
      <c r="CN241" s="20"/>
      <c r="CO241" s="19">
        <f>(CN241*$D241*$E241*$G241*$H241*$CO$14)</f>
        <v>0</v>
      </c>
      <c r="CP241" s="20"/>
      <c r="CQ241" s="19">
        <f>(CP241*$D241*$E241*$G241*$H241*$CQ$14)</f>
        <v>0</v>
      </c>
      <c r="CR241" s="20"/>
      <c r="CS241" s="19">
        <f>(CR241*$D241*$E241*$G241*$H241*$CS$14)</f>
        <v>0</v>
      </c>
      <c r="CT241" s="20">
        <v>0</v>
      </c>
      <c r="CU241" s="19">
        <f>(CT241*$D241*$E241*$G241*$I241*$CU$14)</f>
        <v>0</v>
      </c>
      <c r="CV241" s="24"/>
      <c r="CW241" s="19">
        <f>(CV241*$D241*$E241*$G241*$I241*$CW$14)</f>
        <v>0</v>
      </c>
      <c r="CX241" s="20"/>
      <c r="CY241" s="19">
        <f>(CX241*$D241*$E241*$G241*$H241*$CY$14)</f>
        <v>0</v>
      </c>
      <c r="CZ241" s="20">
        <v>0</v>
      </c>
      <c r="DA241" s="19">
        <f>(CZ241*$D241*$E241*$G241*$I241*$DA$14)</f>
        <v>0</v>
      </c>
      <c r="DB241" s="20">
        <v>0</v>
      </c>
      <c r="DC241" s="19">
        <f>(DB241*$D241*$E241*$G241*$I241*$DC$14)</f>
        <v>0</v>
      </c>
      <c r="DD241" s="20"/>
      <c r="DE241" s="19">
        <f>(DD241*$D241*$E241*$G241*$I241*$DE$14)</f>
        <v>0</v>
      </c>
      <c r="DF241" s="20"/>
      <c r="DG241" s="19">
        <f>(DF241*$D241*$E241*$G241*$I241*$DG$14)</f>
        <v>0</v>
      </c>
      <c r="DH241" s="20"/>
      <c r="DI241" s="19">
        <f>(DH241*$D241*$E241*$G241*$J241*$DI$14)</f>
        <v>0</v>
      </c>
      <c r="DJ241" s="20"/>
      <c r="DK241" s="19">
        <f>(DJ241*$D241*$E241*$G241*$K241*$DK$14)</f>
        <v>0</v>
      </c>
      <c r="DL241" s="19">
        <f t="shared" si="1122"/>
        <v>49</v>
      </c>
      <c r="DM241" s="19">
        <f t="shared" si="1122"/>
        <v>8152537.3999999985</v>
      </c>
    </row>
    <row r="242" spans="1:117" ht="27.75" customHeight="1" x14ac:dyDescent="0.25">
      <c r="A242" s="123"/>
      <c r="B242" s="81">
        <v>202</v>
      </c>
      <c r="C242" s="13" t="s">
        <v>361</v>
      </c>
      <c r="D242" s="14">
        <v>22900</v>
      </c>
      <c r="E242" s="23">
        <v>1.2</v>
      </c>
      <c r="F242" s="23"/>
      <c r="G242" s="16">
        <v>1</v>
      </c>
      <c r="H242" s="14">
        <v>1.4</v>
      </c>
      <c r="I242" s="14">
        <v>1.68</v>
      </c>
      <c r="J242" s="14">
        <v>2.23</v>
      </c>
      <c r="K242" s="17">
        <v>2.57</v>
      </c>
      <c r="L242" s="20">
        <v>11</v>
      </c>
      <c r="M242" s="19">
        <f t="shared" si="1054"/>
        <v>465511.2</v>
      </c>
      <c r="N242" s="20">
        <v>5</v>
      </c>
      <c r="O242" s="20">
        <f>(N242*$D242*$E242*$G242*$H242*$O$14)</f>
        <v>211596.00000000003</v>
      </c>
      <c r="P242" s="20"/>
      <c r="Q242" s="19">
        <f>(P242*$D242*$E242*$G242*$H242*$Q$14)</f>
        <v>0</v>
      </c>
      <c r="R242" s="20"/>
      <c r="S242" s="19">
        <f t="shared" si="1175"/>
        <v>0</v>
      </c>
      <c r="T242" s="20">
        <v>0</v>
      </c>
      <c r="U242" s="19">
        <f>(T242*$D242*$E242*$G242*$H242*$U$14)</f>
        <v>0</v>
      </c>
      <c r="V242" s="20">
        <v>0</v>
      </c>
      <c r="W242" s="19">
        <f>(V242*$D242*$E242*$G242*$H242*$W$14)</f>
        <v>0</v>
      </c>
      <c r="X242" s="20"/>
      <c r="Y242" s="19">
        <f>(X242*$D242*$E242*$G242*$H242*$Y$14)</f>
        <v>0</v>
      </c>
      <c r="Z242" s="20">
        <v>0</v>
      </c>
      <c r="AA242" s="19">
        <f>(Z242*$D242*$E242*$G242*$H242*$AA$14)</f>
        <v>0</v>
      </c>
      <c r="AB242" s="20"/>
      <c r="AC242" s="19">
        <f>(AB242*$D242*$E242*$G242*$H242*$AC$14)</f>
        <v>0</v>
      </c>
      <c r="AD242" s="20"/>
      <c r="AE242" s="19">
        <f>(AD242*$D242*$E242*$G242*$H242*$AE$14)</f>
        <v>0</v>
      </c>
      <c r="AF242" s="20">
        <v>3</v>
      </c>
      <c r="AG242" s="19">
        <f>(AF242*$D242*$E242*$G242*$H242*$AG$14)</f>
        <v>126957.59999999999</v>
      </c>
      <c r="AH242" s="20">
        <v>1</v>
      </c>
      <c r="AI242" s="19">
        <f>(AH242*$D242*$E242*$G242*$H242*$AI$14)</f>
        <v>42319.200000000004</v>
      </c>
      <c r="AJ242" s="24"/>
      <c r="AK242" s="19">
        <f>(AJ242*$D242*$E242*$G242*$I242*$AK$14)</f>
        <v>0</v>
      </c>
      <c r="AL242" s="20"/>
      <c r="AM242" s="19">
        <f>(AL242*$D242*$E242*$G242*$I242*$AM$14)</f>
        <v>0</v>
      </c>
      <c r="AN242" s="20"/>
      <c r="AO242" s="19">
        <f>(AN242*$D242*$E242*$G242*$H242*$AO$14)</f>
        <v>0</v>
      </c>
      <c r="AP242" s="20"/>
      <c r="AQ242" s="20">
        <f>(AP242*$D242*$E242*$G242*$H242*$AQ$14)</f>
        <v>0</v>
      </c>
      <c r="AR242" s="20">
        <v>0</v>
      </c>
      <c r="AS242" s="20">
        <f>(AR242*$D242*$E242*$G242*$H242*$AS$14)</f>
        <v>0</v>
      </c>
      <c r="AT242" s="20">
        <v>0</v>
      </c>
      <c r="AU242" s="19">
        <f>(AT242*$D242*$E242*$G242*$H242*$AU$14)</f>
        <v>0</v>
      </c>
      <c r="AV242" s="20">
        <v>0</v>
      </c>
      <c r="AW242" s="19">
        <f>(AV242*$D242*$E242*$G242*$H242*$AW$14)</f>
        <v>0</v>
      </c>
      <c r="AX242" s="20">
        <v>0</v>
      </c>
      <c r="AY242" s="19">
        <f>(AX242*$D242*$E242*$G242*$H242*$AY$14)</f>
        <v>0</v>
      </c>
      <c r="AZ242" s="20"/>
      <c r="BA242" s="19">
        <f>(AZ242*$D242*$E242*$G242*$H242*$BA$14)</f>
        <v>0</v>
      </c>
      <c r="BB242" s="20"/>
      <c r="BC242" s="19">
        <f>(BB242*$D242*$E242*$G242*$H242*$BC$14)</f>
        <v>0</v>
      </c>
      <c r="BD242" s="20">
        <v>1</v>
      </c>
      <c r="BE242" s="19">
        <f>(BD242*$D242*$E242*$G242*$I242*$BE$14)</f>
        <v>46166.400000000001</v>
      </c>
      <c r="BF242" s="20">
        <v>2</v>
      </c>
      <c r="BG242" s="19">
        <f>(BF242*$D242*$E242*$G242*$I242*$BG$14)</f>
        <v>92332.800000000003</v>
      </c>
      <c r="BH242" s="20">
        <v>0</v>
      </c>
      <c r="BI242" s="19">
        <f>(BH242*$D242*$E242*$G242*$I242*$BI$14)</f>
        <v>0</v>
      </c>
      <c r="BJ242" s="20">
        <v>0</v>
      </c>
      <c r="BK242" s="19">
        <f>(BJ242*$D242*$E242*$G242*$I242*$BK$14)</f>
        <v>0</v>
      </c>
      <c r="BL242" s="20"/>
      <c r="BM242" s="19">
        <f>(BL242*$D242*$E242*$G242*$I242*$BM$14)</f>
        <v>0</v>
      </c>
      <c r="BN242" s="20">
        <v>1</v>
      </c>
      <c r="BO242" s="19">
        <f>(BN242*$D242*$E242*$G242*$I242*$BO$14)</f>
        <v>46166.400000000001</v>
      </c>
      <c r="BP242" s="20">
        <v>1</v>
      </c>
      <c r="BQ242" s="19">
        <f>(BP242*$D242*$E242*$G242*$I242*$BQ$14)</f>
        <v>57708</v>
      </c>
      <c r="BR242" s="20"/>
      <c r="BS242" s="19">
        <f>(BR242*$D242*$E242*$G242*$I242*$BS$14)</f>
        <v>0</v>
      </c>
      <c r="BT242" s="20"/>
      <c r="BU242" s="19">
        <f>(BT242*$D242*$E242*$G242*$I242*$BU$14)</f>
        <v>0</v>
      </c>
      <c r="BV242" s="20">
        <v>1</v>
      </c>
      <c r="BW242" s="19">
        <f>(BV242*$D242*$E242*$G242*$I242*$BW$14)</f>
        <v>46166.400000000001</v>
      </c>
      <c r="BX242" s="20"/>
      <c r="BY242" s="22">
        <f>(BX242*$D242*$E242*$G242*$I242*$BY$14)</f>
        <v>0</v>
      </c>
      <c r="BZ242" s="20">
        <v>0</v>
      </c>
      <c r="CA242" s="19">
        <f>(BZ242*$D242*$E242*$G242*$H242*$CA$14)</f>
        <v>0</v>
      </c>
      <c r="CB242" s="20">
        <v>0</v>
      </c>
      <c r="CC242" s="19">
        <f>(CB242*$D242*$E242*$G242*$H242*$CC$14)</f>
        <v>0</v>
      </c>
      <c r="CD242" s="20">
        <v>0</v>
      </c>
      <c r="CE242" s="21">
        <f>(CD242*$D242*$E242*$G242*$H242*$CE$14)</f>
        <v>0</v>
      </c>
      <c r="CF242" s="20"/>
      <c r="CG242" s="20">
        <f>(CF242*$D242*$E242*$G242*$H242*$CG$14)</f>
        <v>0</v>
      </c>
      <c r="CH242" s="20"/>
      <c r="CI242" s="19">
        <f>(CH242*$D242*$E242*$G242*$I242*$CI$14)</f>
        <v>0</v>
      </c>
      <c r="CJ242" s="20">
        <v>0</v>
      </c>
      <c r="CK242" s="19">
        <f>(CJ242*$D242*$E242*$G242*$H242*$CK$14)</f>
        <v>0</v>
      </c>
      <c r="CL242" s="20"/>
      <c r="CM242" s="19">
        <f>(CL242*$D242*$E242*$G242*$H242*$CM$14)</f>
        <v>0</v>
      </c>
      <c r="CN242" s="20"/>
      <c r="CO242" s="19">
        <f>(CN242*$D242*$E242*$G242*$H242*$CO$14)</f>
        <v>0</v>
      </c>
      <c r="CP242" s="20"/>
      <c r="CQ242" s="19">
        <f>(CP242*$D242*$E242*$G242*$H242*$CQ$14)</f>
        <v>0</v>
      </c>
      <c r="CR242" s="20"/>
      <c r="CS242" s="19">
        <f>(CR242*$D242*$E242*$G242*$H242*$CS$14)</f>
        <v>0</v>
      </c>
      <c r="CT242" s="20">
        <v>0</v>
      </c>
      <c r="CU242" s="19">
        <f>(CT242*$D242*$E242*$G242*$I242*$CU$14)</f>
        <v>0</v>
      </c>
      <c r="CV242" s="24"/>
      <c r="CW242" s="19">
        <f>(CV242*$D242*$E242*$G242*$I242*$CW$14)</f>
        <v>0</v>
      </c>
      <c r="CX242" s="20"/>
      <c r="CY242" s="19">
        <f>(CX242*$D242*$E242*$G242*$H242*$CY$14)</f>
        <v>0</v>
      </c>
      <c r="CZ242" s="20">
        <v>0</v>
      </c>
      <c r="DA242" s="19">
        <f>(CZ242*$D242*$E242*$G242*$I242*$DA$14)</f>
        <v>0</v>
      </c>
      <c r="DB242" s="20"/>
      <c r="DC242" s="19">
        <f>(DB242*$D242*$E242*$G242*$I242*$DC$14)</f>
        <v>0</v>
      </c>
      <c r="DD242" s="20"/>
      <c r="DE242" s="19">
        <f>(DD242*$D242*$E242*$G242*$I242*$DE$14)</f>
        <v>0</v>
      </c>
      <c r="DF242" s="20"/>
      <c r="DG242" s="19">
        <f>(DF242*$D242*$E242*$G242*$I242*$DG$14)</f>
        <v>0</v>
      </c>
      <c r="DH242" s="20"/>
      <c r="DI242" s="19">
        <f>(DH242*$D242*$E242*$G242*$J242*$DI$14)</f>
        <v>0</v>
      </c>
      <c r="DJ242" s="20"/>
      <c r="DK242" s="19">
        <f>(DJ242*$D242*$E242*$G242*$K242*$DK$14)</f>
        <v>0</v>
      </c>
      <c r="DL242" s="19">
        <f t="shared" si="1122"/>
        <v>26</v>
      </c>
      <c r="DM242" s="19">
        <f t="shared" si="1122"/>
        <v>1134924</v>
      </c>
    </row>
    <row r="243" spans="1:117" ht="24.75" customHeight="1" x14ac:dyDescent="0.25">
      <c r="A243" s="123"/>
      <c r="B243" s="81">
        <v>203</v>
      </c>
      <c r="C243" s="13" t="s">
        <v>362</v>
      </c>
      <c r="D243" s="14">
        <v>22900</v>
      </c>
      <c r="E243" s="23">
        <v>2.37</v>
      </c>
      <c r="F243" s="23"/>
      <c r="G243" s="132">
        <v>1</v>
      </c>
      <c r="H243" s="14">
        <v>1.4</v>
      </c>
      <c r="I243" s="14">
        <v>1.68</v>
      </c>
      <c r="J243" s="14">
        <v>2.23</v>
      </c>
      <c r="K243" s="17">
        <v>2.57</v>
      </c>
      <c r="L243" s="20">
        <v>266</v>
      </c>
      <c r="M243" s="19">
        <f t="shared" si="1054"/>
        <v>22232391.720000003</v>
      </c>
      <c r="N243" s="20">
        <f>7+9</f>
        <v>16</v>
      </c>
      <c r="O243" s="20">
        <f>(N243*$D243*$E243*$G243*$H243*$O$14)</f>
        <v>1337286.72</v>
      </c>
      <c r="P243" s="20"/>
      <c r="Q243" s="19">
        <f>(P243*$D243*$E243*$G243*$H243*$Q$14)</f>
        <v>0</v>
      </c>
      <c r="R243" s="20"/>
      <c r="S243" s="19">
        <f t="shared" si="1175"/>
        <v>0</v>
      </c>
      <c r="T243" s="20">
        <v>0</v>
      </c>
      <c r="U243" s="19">
        <f>(T243*$D243*$E243*$G243*$H243*$U$14)</f>
        <v>0</v>
      </c>
      <c r="V243" s="20">
        <v>0</v>
      </c>
      <c r="W243" s="19">
        <f>(V243*$D243*$E243*$G243*$H243*$W$14)</f>
        <v>0</v>
      </c>
      <c r="X243" s="20"/>
      <c r="Y243" s="19">
        <f>(X243*$D243*$E243*$G243*$H243*$Y$14)</f>
        <v>0</v>
      </c>
      <c r="Z243" s="20">
        <v>0</v>
      </c>
      <c r="AA243" s="19">
        <f>(Z243*$D243*$E243*$G243*$H243*$AA$14)</f>
        <v>0</v>
      </c>
      <c r="AB243" s="20">
        <v>52</v>
      </c>
      <c r="AC243" s="19">
        <f>(AB243*$D243*$E243*$G243*$H243*$AC$14)</f>
        <v>4346181.84</v>
      </c>
      <c r="AD243" s="20"/>
      <c r="AE243" s="19">
        <f>(AD243*$D243*$E243*$G243*$H243*$AE$14)</f>
        <v>0</v>
      </c>
      <c r="AF243" s="20"/>
      <c r="AG243" s="19">
        <f>(AF243*$D243*$E243*$G243*$H243*$AG$14)</f>
        <v>0</v>
      </c>
      <c r="AH243" s="20"/>
      <c r="AI243" s="19">
        <f>(AH243*$D243*$E243*$G243*$H243*$AI$14)</f>
        <v>0</v>
      </c>
      <c r="AJ243" s="24"/>
      <c r="AK243" s="19">
        <f>(AJ243*$D243*$E243*$G243*$I243*$AK$14)</f>
        <v>0</v>
      </c>
      <c r="AL243" s="20">
        <v>2</v>
      </c>
      <c r="AM243" s="19">
        <f>(AL243*$D243*$E243*$G243*$I243*$AM$14)</f>
        <v>200593.008</v>
      </c>
      <c r="AN243" s="20"/>
      <c r="AO243" s="19">
        <f>(AN243*$D243*$E243*$G243*$H243*$AO$14)</f>
        <v>0</v>
      </c>
      <c r="AP243" s="20">
        <v>2</v>
      </c>
      <c r="AQ243" s="20">
        <f>(AP243*$D243*$E243*$G243*$H243*$AQ$14)</f>
        <v>136767.96</v>
      </c>
      <c r="AR243" s="20">
        <v>3</v>
      </c>
      <c r="AS243" s="20">
        <f>(AR243*$D243*$E243*$G243*$H243*$AS$14)</f>
        <v>262138.58999999997</v>
      </c>
      <c r="AT243" s="20">
        <v>0</v>
      </c>
      <c r="AU243" s="19">
        <f>(AT243*$D243*$E243*$G243*$H243*$AU$14)</f>
        <v>0</v>
      </c>
      <c r="AV243" s="20">
        <v>0</v>
      </c>
      <c r="AW243" s="19">
        <f>(AV243*$D243*$E243*$G243*$H243*$AW$14)</f>
        <v>0</v>
      </c>
      <c r="AX243" s="20">
        <v>0</v>
      </c>
      <c r="AY243" s="19">
        <f>(AX243*$D243*$E243*$G243*$H243*$AY$14)</f>
        <v>0</v>
      </c>
      <c r="AZ243" s="20"/>
      <c r="BA243" s="19">
        <f>(AZ243*$D243*$E243*$G243*$H243*$BA$14)</f>
        <v>0</v>
      </c>
      <c r="BB243" s="20"/>
      <c r="BC243" s="19">
        <f>(BB243*$D243*$E243*$G243*$H243*$BC$14)</f>
        <v>0</v>
      </c>
      <c r="BD243" s="20">
        <v>15</v>
      </c>
      <c r="BE243" s="19">
        <f>(BD243*$D243*$E243*$G243*$I243*$BE$14)</f>
        <v>1367679.5999999999</v>
      </c>
      <c r="BF243" s="20">
        <v>30</v>
      </c>
      <c r="BG243" s="19">
        <f>(BF243*$D243*$E243*$G243*$I243*$BG$14)</f>
        <v>2735359.1999999997</v>
      </c>
      <c r="BH243" s="20">
        <v>0</v>
      </c>
      <c r="BI243" s="19">
        <f>(BH243*$D243*$E243*$G243*$I243*$BI$14)</f>
        <v>0</v>
      </c>
      <c r="BJ243" s="20">
        <v>0</v>
      </c>
      <c r="BK243" s="19">
        <f>(BJ243*$D243*$E243*$G243*$I243*$BK$14)</f>
        <v>0</v>
      </c>
      <c r="BL243" s="20">
        <v>7</v>
      </c>
      <c r="BM243" s="19">
        <f>(BL243*$D243*$E243*$G243*$I243*$BM$14)</f>
        <v>702075.52800000005</v>
      </c>
      <c r="BN243" s="20"/>
      <c r="BO243" s="19">
        <f>(BN243*$D243*$E243*$G243*$I243*$BO$14)</f>
        <v>0</v>
      </c>
      <c r="BP243" s="20"/>
      <c r="BQ243" s="19">
        <f>(BP243*$D243*$E243*$G243*$I243*$BQ$14)</f>
        <v>0</v>
      </c>
      <c r="BR243" s="20"/>
      <c r="BS243" s="19">
        <f>(BR243*$D243*$E243*$G243*$I243*$BS$14)</f>
        <v>0</v>
      </c>
      <c r="BT243" s="20">
        <v>8</v>
      </c>
      <c r="BU243" s="19">
        <f>(BT243*$D243*$E243*$G243*$I243*$BU$14)</f>
        <v>911786.4</v>
      </c>
      <c r="BV243" s="20"/>
      <c r="BW243" s="19">
        <f>(BV243*$D243*$E243*$G243*$I243*$BW$14)</f>
        <v>0</v>
      </c>
      <c r="BX243" s="20"/>
      <c r="BY243" s="22">
        <f>(BX243*$D243*$E243*$G243*$I243*$BY$14)</f>
        <v>0</v>
      </c>
      <c r="BZ243" s="20">
        <v>0</v>
      </c>
      <c r="CA243" s="19">
        <f>(BZ243*$D243*$E243*$G243*$H243*$CA$14)</f>
        <v>0</v>
      </c>
      <c r="CB243" s="20">
        <v>0</v>
      </c>
      <c r="CC243" s="19">
        <f>(CB243*$D243*$E243*$G243*$H243*$CC$14)</f>
        <v>0</v>
      </c>
      <c r="CD243" s="20"/>
      <c r="CE243" s="21">
        <f>(CD243*$D243*$E243*$G243*$H243*$CE$14)</f>
        <v>0</v>
      </c>
      <c r="CF243" s="20"/>
      <c r="CG243" s="20">
        <f>(CF243*$D243*$E243*$G243*$H243*$CG$14)</f>
        <v>0</v>
      </c>
      <c r="CH243" s="20"/>
      <c r="CI243" s="19">
        <f>(CH243*$D243*$E243*$G243*$I243*$CI$14)</f>
        <v>0</v>
      </c>
      <c r="CJ243" s="20">
        <v>0</v>
      </c>
      <c r="CK243" s="19">
        <f>(CJ243*$D243*$E243*$G243*$H243*$CK$14)</f>
        <v>0</v>
      </c>
      <c r="CL243" s="20"/>
      <c r="CM243" s="19">
        <f>(CL243*$D243*$E243*$G243*$H243*$CM$14)</f>
        <v>0</v>
      </c>
      <c r="CN243" s="20"/>
      <c r="CO243" s="19">
        <f>(CN243*$D243*$E243*$G243*$H243*$CO$14)</f>
        <v>0</v>
      </c>
      <c r="CP243" s="20"/>
      <c r="CQ243" s="19">
        <f>(CP243*$D243*$E243*$G243*$H243*$CQ$14)</f>
        <v>0</v>
      </c>
      <c r="CR243" s="20"/>
      <c r="CS243" s="19">
        <f>(CR243*$D243*$E243*$G243*$H243*$CS$14)</f>
        <v>0</v>
      </c>
      <c r="CT243" s="20">
        <v>0</v>
      </c>
      <c r="CU243" s="19">
        <f>(CT243*$D243*$E243*$G243*$I243*$CU$14)</f>
        <v>0</v>
      </c>
      <c r="CV243" s="24"/>
      <c r="CW243" s="19">
        <f>(CV243*$D243*$E243*$G243*$I243*$CW$14)</f>
        <v>0</v>
      </c>
      <c r="CX243" s="20"/>
      <c r="CY243" s="19">
        <f>(CX243*$D243*$E243*$G243*$H243*$CY$14)</f>
        <v>0</v>
      </c>
      <c r="CZ243" s="20">
        <v>0</v>
      </c>
      <c r="DA243" s="19">
        <f>(CZ243*$D243*$E243*$G243*$I243*$DA$14)</f>
        <v>0</v>
      </c>
      <c r="DB243" s="20"/>
      <c r="DC243" s="19">
        <f>(DB243*$D243*$E243*$G243*$I243*$DC$14)</f>
        <v>0</v>
      </c>
      <c r="DD243" s="20"/>
      <c r="DE243" s="19">
        <f>(DD243*$D243*$E243*$G243*$I243*$DE$14)</f>
        <v>0</v>
      </c>
      <c r="DF243" s="20"/>
      <c r="DG243" s="19">
        <f>(DF243*$D243*$E243*$G243*$I243*$DG$14)</f>
        <v>0</v>
      </c>
      <c r="DH243" s="20"/>
      <c r="DI243" s="19">
        <f>(DH243*$D243*$E243*$G243*$J243*$DI$14)</f>
        <v>0</v>
      </c>
      <c r="DJ243" s="20"/>
      <c r="DK243" s="19">
        <f>(DJ243*$D243*$E243*$G243*$K243*$DK$14)</f>
        <v>0</v>
      </c>
      <c r="DL243" s="19">
        <f t="shared" si="1122"/>
        <v>401</v>
      </c>
      <c r="DM243" s="19">
        <f t="shared" si="1122"/>
        <v>34232260.566000007</v>
      </c>
    </row>
    <row r="244" spans="1:117" ht="26.25" customHeight="1" x14ac:dyDescent="0.25">
      <c r="A244" s="123"/>
      <c r="B244" s="81">
        <v>204</v>
      </c>
      <c r="C244" s="13" t="s">
        <v>363</v>
      </c>
      <c r="D244" s="14">
        <v>22900</v>
      </c>
      <c r="E244" s="23">
        <v>4.13</v>
      </c>
      <c r="F244" s="23"/>
      <c r="G244" s="132">
        <v>0.9</v>
      </c>
      <c r="H244" s="14">
        <v>1.4</v>
      </c>
      <c r="I244" s="14">
        <v>1.68</v>
      </c>
      <c r="J244" s="14">
        <v>2.23</v>
      </c>
      <c r="K244" s="17">
        <v>2.57</v>
      </c>
      <c r="L244" s="20">
        <v>220</v>
      </c>
      <c r="M244" s="19">
        <f t="shared" ref="M244:M246" si="1176">(L244*$D244*$E244*$G244*$H244)</f>
        <v>26216744.399999999</v>
      </c>
      <c r="N244" s="20">
        <v>10</v>
      </c>
      <c r="O244" s="20">
        <f t="shared" ref="O244:O246" si="1177">(N244*$D244*$E244*$G244*$H244)</f>
        <v>1191670.2</v>
      </c>
      <c r="P244" s="20"/>
      <c r="Q244" s="19">
        <f t="shared" ref="Q244:Q246" si="1178">(P244*$D244*$E244*$G244*$H244)</f>
        <v>0</v>
      </c>
      <c r="R244" s="20"/>
      <c r="S244" s="19">
        <f t="shared" ref="S244:S246" si="1179">(R244*$D244*$E244*$G244*$H244)</f>
        <v>0</v>
      </c>
      <c r="T244" s="20">
        <v>0</v>
      </c>
      <c r="U244" s="19">
        <f t="shared" ref="U244:U246" si="1180">(T244*$D244*$E244*$G244*$H244)</f>
        <v>0</v>
      </c>
      <c r="V244" s="20">
        <v>0</v>
      </c>
      <c r="W244" s="19">
        <f t="shared" ref="W244:W246" si="1181">(V244*$D244*$E244*$G244*$H244)</f>
        <v>0</v>
      </c>
      <c r="X244" s="20"/>
      <c r="Y244" s="19">
        <f t="shared" ref="Y244:Y246" si="1182">(X244*$D244*$E244*$G244*$H244)</f>
        <v>0</v>
      </c>
      <c r="Z244" s="20">
        <v>0</v>
      </c>
      <c r="AA244" s="19">
        <f t="shared" ref="AA244:AA246" si="1183">(Z244*$D244*$E244*$G244*$H244)</f>
        <v>0</v>
      </c>
      <c r="AB244" s="20">
        <v>29</v>
      </c>
      <c r="AC244" s="19">
        <f t="shared" ref="AC244:AC246" si="1184">(AB244*$D244*$E244*$G244*$H244)</f>
        <v>3455843.58</v>
      </c>
      <c r="AD244" s="28">
        <v>10</v>
      </c>
      <c r="AE244" s="19">
        <f t="shared" ref="AE244:AE246" si="1185">(AD244*$D244*$E244*$G244*$H244)</f>
        <v>1191670.2</v>
      </c>
      <c r="AF244" s="20">
        <v>1</v>
      </c>
      <c r="AG244" s="19">
        <f t="shared" ref="AG244:AG246" si="1186">(AF244*$D244*$E244*$G244*$H244)</f>
        <v>119167.01999999999</v>
      </c>
      <c r="AH244" s="20"/>
      <c r="AI244" s="19">
        <f t="shared" ref="AI244:AI246" si="1187">(AH244*$D244*$E244*$G244*$H244)</f>
        <v>0</v>
      </c>
      <c r="AJ244" s="24"/>
      <c r="AK244" s="19">
        <f t="shared" ref="AK244:AK246" si="1188">(AJ244*$D244*$E244*$G244*$I244)</f>
        <v>0</v>
      </c>
      <c r="AL244" s="20"/>
      <c r="AM244" s="19">
        <f t="shared" ref="AM244:AM246" si="1189">(AL244*$D244*$E244*$G244*$I244)</f>
        <v>0</v>
      </c>
      <c r="AN244" s="20"/>
      <c r="AO244" s="19">
        <f t="shared" ref="AO244:AO246" si="1190">(AN244*$D244*$E244*$G244*$H244)</f>
        <v>0</v>
      </c>
      <c r="AP244" s="20"/>
      <c r="AQ244" s="20">
        <f t="shared" ref="AQ244:AQ246" si="1191">(AP244*$D244*$E244*$G244*$H244)</f>
        <v>0</v>
      </c>
      <c r="AR244" s="20">
        <v>2</v>
      </c>
      <c r="AS244" s="20">
        <f t="shared" ref="AS244:AS246" si="1192">(AR244*$D244*$E244*$G244*$H244)</f>
        <v>238334.03999999998</v>
      </c>
      <c r="AT244" s="20">
        <v>0</v>
      </c>
      <c r="AU244" s="19">
        <f t="shared" ref="AU244:AU246" si="1193">(AT244*$D244*$E244*$G244*$H244)</f>
        <v>0</v>
      </c>
      <c r="AV244" s="20">
        <v>0</v>
      </c>
      <c r="AW244" s="19">
        <f t="shared" ref="AW244:AW246" si="1194">(AV244*$D244*$E244*$G244*$H244)</f>
        <v>0</v>
      </c>
      <c r="AX244" s="20">
        <v>0</v>
      </c>
      <c r="AY244" s="19">
        <f t="shared" ref="AY244:AY246" si="1195">(AX244*$D244*$E244*$G244*$H244)</f>
        <v>0</v>
      </c>
      <c r="AZ244" s="20"/>
      <c r="BA244" s="19">
        <f t="shared" ref="BA244:BA246" si="1196">(AZ244*$D244*$E244*$G244*$H244)</f>
        <v>0</v>
      </c>
      <c r="BB244" s="20"/>
      <c r="BC244" s="19">
        <f t="shared" ref="BC244:BC246" si="1197">(BB244*$D244*$E244*$G244*$H244)</f>
        <v>0</v>
      </c>
      <c r="BD244" s="20"/>
      <c r="BE244" s="19">
        <f t="shared" ref="BE244:BE246" si="1198">(BD244*$D244*$E244*$G244*$I244)</f>
        <v>0</v>
      </c>
      <c r="BF244" s="20">
        <v>16</v>
      </c>
      <c r="BG244" s="19">
        <f t="shared" ref="BG244:BG246" si="1199">(BF244*$D244*$E244*$G244*$I244)</f>
        <v>2288006.784</v>
      </c>
      <c r="BH244" s="20">
        <v>0</v>
      </c>
      <c r="BI244" s="19">
        <f t="shared" ref="BI244:BI246" si="1200">(BH244*$D244*$E244*$G244*$I244)</f>
        <v>0</v>
      </c>
      <c r="BJ244" s="20">
        <v>0</v>
      </c>
      <c r="BK244" s="19">
        <f t="shared" ref="BK244:BK246" si="1201">(BJ244*$D244*$E244*$G244*$I244)</f>
        <v>0</v>
      </c>
      <c r="BL244" s="20"/>
      <c r="BM244" s="19">
        <f t="shared" ref="BM244:BM246" si="1202">(BL244*$D244*$E244*$G244*$I244)</f>
        <v>0</v>
      </c>
      <c r="BN244" s="20"/>
      <c r="BO244" s="19">
        <f t="shared" ref="BO244:BO246" si="1203">(BN244*$D244*$E244*$G244*$I244)</f>
        <v>0</v>
      </c>
      <c r="BP244" s="20">
        <v>1</v>
      </c>
      <c r="BQ244" s="19">
        <f t="shared" ref="BQ244:BQ246" si="1204">(BP244*$D244*$E244*$G244*$I244)</f>
        <v>143000.424</v>
      </c>
      <c r="BR244" s="20"/>
      <c r="BS244" s="19">
        <f t="shared" ref="BS244:BS246" si="1205">(BR244*$D244*$E244*$G244*$I244)</f>
        <v>0</v>
      </c>
      <c r="BT244" s="20"/>
      <c r="BU244" s="19">
        <f t="shared" ref="BU244:BU246" si="1206">(BT244*$D244*$E244*$G244*$I244)</f>
        <v>0</v>
      </c>
      <c r="BV244" s="20"/>
      <c r="BW244" s="19">
        <f t="shared" ref="BW244:BW246" si="1207">(BV244*$D244*$E244*$G244*$I244)</f>
        <v>0</v>
      </c>
      <c r="BX244" s="20"/>
      <c r="BY244" s="22">
        <f t="shared" ref="BY244:BY246" si="1208">(BX244*$D244*$E244*$G244*$I244)</f>
        <v>0</v>
      </c>
      <c r="BZ244" s="20">
        <v>0</v>
      </c>
      <c r="CA244" s="19">
        <f t="shared" ref="CA244:CA246" si="1209">(BZ244*$D244*$E244*$G244*$H244)</f>
        <v>0</v>
      </c>
      <c r="CB244" s="20">
        <v>0</v>
      </c>
      <c r="CC244" s="19">
        <f t="shared" ref="CC244:CC246" si="1210">(CB244*$D244*$E244*$G244*$H244)</f>
        <v>0</v>
      </c>
      <c r="CD244" s="20">
        <v>0</v>
      </c>
      <c r="CE244" s="21">
        <f t="shared" ref="CE244:CE246" si="1211">(CD244*$D244*$E244*$G244*$H244)</f>
        <v>0</v>
      </c>
      <c r="CF244" s="20"/>
      <c r="CG244" s="20">
        <f t="shared" ref="CG244:CG246" si="1212">(CF244*$D244*$E244*$G244*$H244)</f>
        <v>0</v>
      </c>
      <c r="CH244" s="20"/>
      <c r="CI244" s="19">
        <f t="shared" ref="CI244:CI246" si="1213">(CH244*$D244*$E244*$G244*$I244)</f>
        <v>0</v>
      </c>
      <c r="CJ244" s="20">
        <v>0</v>
      </c>
      <c r="CK244" s="19">
        <f t="shared" ref="CK244:CK246" si="1214">(CJ244*$D244*$E244*$G244*$H244)</f>
        <v>0</v>
      </c>
      <c r="CL244" s="20"/>
      <c r="CM244" s="19">
        <f t="shared" ref="CM244:CM246" si="1215">(CL244*$D244*$E244*$G244*$H244)</f>
        <v>0</v>
      </c>
      <c r="CN244" s="20"/>
      <c r="CO244" s="19">
        <f t="shared" ref="CO244:CO246" si="1216">(CN244*$D244*$E244*$G244*$H244)</f>
        <v>0</v>
      </c>
      <c r="CP244" s="20"/>
      <c r="CQ244" s="19">
        <f t="shared" ref="CQ244:CQ246" si="1217">(CP244*$D244*$E244*$G244*$H244)</f>
        <v>0</v>
      </c>
      <c r="CR244" s="20"/>
      <c r="CS244" s="19">
        <f t="shared" ref="CS244:CS246" si="1218">(CR244*$D244*$E244*$G244*$H244)</f>
        <v>0</v>
      </c>
      <c r="CT244" s="20">
        <v>0</v>
      </c>
      <c r="CU244" s="19">
        <f t="shared" ref="CU244:CU246" si="1219">(CT244*$D244*$E244*$G244*$I244)</f>
        <v>0</v>
      </c>
      <c r="CV244" s="24"/>
      <c r="CW244" s="19">
        <f t="shared" ref="CW244:CW246" si="1220">(CV244*$D244*$E244*$G244*$I244)</f>
        <v>0</v>
      </c>
      <c r="CX244" s="20"/>
      <c r="CY244" s="19">
        <f t="shared" ref="CY244:CY246" si="1221">(CX244*$D244*$E244*$G244*$H244)</f>
        <v>0</v>
      </c>
      <c r="CZ244" s="20">
        <v>0</v>
      </c>
      <c r="DA244" s="19">
        <f t="shared" ref="DA244:DA246" si="1222">(CZ244*$D244*$E244*$G244*$I244)</f>
        <v>0</v>
      </c>
      <c r="DB244" s="20">
        <v>0</v>
      </c>
      <c r="DC244" s="19">
        <f t="shared" ref="DC244:DC246" si="1223">(DB244*$D244*$E244*$G244*$I244)</f>
        <v>0</v>
      </c>
      <c r="DD244" s="20"/>
      <c r="DE244" s="19">
        <f t="shared" ref="DE244:DE246" si="1224">(DD244*$D244*$E244*$G244*$I244)</f>
        <v>0</v>
      </c>
      <c r="DF244" s="20"/>
      <c r="DG244" s="19">
        <f t="shared" ref="DG244:DG246" si="1225">(DF244*$D244*$E244*$G244*$I244)</f>
        <v>0</v>
      </c>
      <c r="DH244" s="20"/>
      <c r="DI244" s="19">
        <f t="shared" ref="DI244:DI246" si="1226">(DH244*$D244*$E244*$G244*$J244)</f>
        <v>0</v>
      </c>
      <c r="DJ244" s="20"/>
      <c r="DK244" s="19">
        <f t="shared" ref="DK244:DK246" si="1227">(DJ244*$D244*$E244*$G244*$K244)</f>
        <v>0</v>
      </c>
      <c r="DL244" s="19">
        <f t="shared" si="1122"/>
        <v>289</v>
      </c>
      <c r="DM244" s="19">
        <f t="shared" si="1122"/>
        <v>34844436.648000002</v>
      </c>
    </row>
    <row r="245" spans="1:117" ht="26.25" customHeight="1" x14ac:dyDescent="0.25">
      <c r="A245" s="123"/>
      <c r="B245" s="81">
        <v>205</v>
      </c>
      <c r="C245" s="13" t="s">
        <v>364</v>
      </c>
      <c r="D245" s="14">
        <v>22900</v>
      </c>
      <c r="E245" s="23">
        <v>6.08</v>
      </c>
      <c r="F245" s="23"/>
      <c r="G245" s="16">
        <v>1</v>
      </c>
      <c r="H245" s="14">
        <v>1.4</v>
      </c>
      <c r="I245" s="14">
        <v>1.68</v>
      </c>
      <c r="J245" s="14">
        <v>2.23</v>
      </c>
      <c r="K245" s="17">
        <v>2.57</v>
      </c>
      <c r="L245" s="20">
        <v>12</v>
      </c>
      <c r="M245" s="19">
        <f t="shared" si="1176"/>
        <v>2339097.5999999996</v>
      </c>
      <c r="N245" s="20">
        <v>20</v>
      </c>
      <c r="O245" s="20">
        <f t="shared" si="1177"/>
        <v>3898495.9999999995</v>
      </c>
      <c r="P245" s="20"/>
      <c r="Q245" s="19">
        <f t="shared" si="1178"/>
        <v>0</v>
      </c>
      <c r="R245" s="20"/>
      <c r="S245" s="19">
        <f t="shared" si="1179"/>
        <v>0</v>
      </c>
      <c r="T245" s="20"/>
      <c r="U245" s="19">
        <f t="shared" si="1180"/>
        <v>0</v>
      </c>
      <c r="V245" s="20"/>
      <c r="W245" s="19">
        <f t="shared" si="1181"/>
        <v>0</v>
      </c>
      <c r="X245" s="20"/>
      <c r="Y245" s="19">
        <f t="shared" si="1182"/>
        <v>0</v>
      </c>
      <c r="Z245" s="20"/>
      <c r="AA245" s="19">
        <f t="shared" si="1183"/>
        <v>0</v>
      </c>
      <c r="AB245" s="20"/>
      <c r="AC245" s="19">
        <f t="shared" si="1184"/>
        <v>0</v>
      </c>
      <c r="AD245" s="20">
        <v>11</v>
      </c>
      <c r="AE245" s="19">
        <f t="shared" si="1185"/>
        <v>2144172.7999999998</v>
      </c>
      <c r="AF245" s="77"/>
      <c r="AG245" s="19">
        <f t="shared" si="1186"/>
        <v>0</v>
      </c>
      <c r="AH245" s="20"/>
      <c r="AI245" s="19">
        <f t="shared" si="1187"/>
        <v>0</v>
      </c>
      <c r="AJ245" s="24"/>
      <c r="AK245" s="19">
        <f t="shared" si="1188"/>
        <v>0</v>
      </c>
      <c r="AL245" s="20"/>
      <c r="AM245" s="19">
        <f t="shared" si="1189"/>
        <v>0</v>
      </c>
      <c r="AN245" s="20"/>
      <c r="AO245" s="19">
        <f t="shared" si="1190"/>
        <v>0</v>
      </c>
      <c r="AP245" s="20"/>
      <c r="AQ245" s="20">
        <f t="shared" si="1191"/>
        <v>0</v>
      </c>
      <c r="AR245" s="20">
        <v>2</v>
      </c>
      <c r="AS245" s="20">
        <f t="shared" si="1192"/>
        <v>389849.59999999998</v>
      </c>
      <c r="AT245" s="20"/>
      <c r="AU245" s="19">
        <f t="shared" si="1193"/>
        <v>0</v>
      </c>
      <c r="AV245" s="20"/>
      <c r="AW245" s="19">
        <f t="shared" si="1194"/>
        <v>0</v>
      </c>
      <c r="AX245" s="20"/>
      <c r="AY245" s="19">
        <f t="shared" si="1195"/>
        <v>0</v>
      </c>
      <c r="AZ245" s="20"/>
      <c r="BA245" s="19">
        <f t="shared" si="1196"/>
        <v>0</v>
      </c>
      <c r="BB245" s="20"/>
      <c r="BC245" s="19">
        <f t="shared" si="1197"/>
        <v>0</v>
      </c>
      <c r="BD245" s="20"/>
      <c r="BE245" s="19">
        <f t="shared" si="1198"/>
        <v>0</v>
      </c>
      <c r="BF245" s="20">
        <v>1</v>
      </c>
      <c r="BG245" s="19">
        <f t="shared" si="1199"/>
        <v>233909.75999999998</v>
      </c>
      <c r="BH245" s="20"/>
      <c r="BI245" s="19">
        <f t="shared" si="1200"/>
        <v>0</v>
      </c>
      <c r="BJ245" s="20"/>
      <c r="BK245" s="19">
        <f t="shared" si="1201"/>
        <v>0</v>
      </c>
      <c r="BL245" s="20"/>
      <c r="BM245" s="19">
        <f t="shared" si="1202"/>
        <v>0</v>
      </c>
      <c r="BN245" s="20"/>
      <c r="BO245" s="19">
        <f t="shared" si="1203"/>
        <v>0</v>
      </c>
      <c r="BP245" s="20"/>
      <c r="BQ245" s="19">
        <f t="shared" si="1204"/>
        <v>0</v>
      </c>
      <c r="BR245" s="20"/>
      <c r="BS245" s="19">
        <f t="shared" si="1205"/>
        <v>0</v>
      </c>
      <c r="BT245" s="20"/>
      <c r="BU245" s="19">
        <f t="shared" si="1206"/>
        <v>0</v>
      </c>
      <c r="BV245" s="20"/>
      <c r="BW245" s="19">
        <f t="shared" si="1207"/>
        <v>0</v>
      </c>
      <c r="BX245" s="20"/>
      <c r="BY245" s="22">
        <f t="shared" si="1208"/>
        <v>0</v>
      </c>
      <c r="BZ245" s="20"/>
      <c r="CA245" s="19">
        <f t="shared" si="1209"/>
        <v>0</v>
      </c>
      <c r="CB245" s="20"/>
      <c r="CC245" s="19">
        <f t="shared" si="1210"/>
        <v>0</v>
      </c>
      <c r="CD245" s="20"/>
      <c r="CE245" s="21">
        <f t="shared" si="1211"/>
        <v>0</v>
      </c>
      <c r="CF245" s="20"/>
      <c r="CG245" s="20">
        <f t="shared" si="1212"/>
        <v>0</v>
      </c>
      <c r="CH245" s="20"/>
      <c r="CI245" s="19">
        <f t="shared" si="1213"/>
        <v>0</v>
      </c>
      <c r="CJ245" s="20"/>
      <c r="CK245" s="19">
        <f t="shared" si="1214"/>
        <v>0</v>
      </c>
      <c r="CL245" s="20"/>
      <c r="CM245" s="19">
        <f t="shared" si="1215"/>
        <v>0</v>
      </c>
      <c r="CN245" s="20"/>
      <c r="CO245" s="19">
        <f t="shared" si="1216"/>
        <v>0</v>
      </c>
      <c r="CP245" s="20"/>
      <c r="CQ245" s="19">
        <f t="shared" si="1217"/>
        <v>0</v>
      </c>
      <c r="CR245" s="20"/>
      <c r="CS245" s="19">
        <f t="shared" si="1218"/>
        <v>0</v>
      </c>
      <c r="CT245" s="20"/>
      <c r="CU245" s="19">
        <f t="shared" si="1219"/>
        <v>0</v>
      </c>
      <c r="CV245" s="24"/>
      <c r="CW245" s="19">
        <f t="shared" si="1220"/>
        <v>0</v>
      </c>
      <c r="CX245" s="20"/>
      <c r="CY245" s="19">
        <f t="shared" si="1221"/>
        <v>0</v>
      </c>
      <c r="CZ245" s="20"/>
      <c r="DA245" s="19">
        <f t="shared" si="1222"/>
        <v>0</v>
      </c>
      <c r="DB245" s="20"/>
      <c r="DC245" s="19">
        <f t="shared" si="1223"/>
        <v>0</v>
      </c>
      <c r="DD245" s="20"/>
      <c r="DE245" s="19">
        <f t="shared" si="1224"/>
        <v>0</v>
      </c>
      <c r="DF245" s="20"/>
      <c r="DG245" s="19">
        <f t="shared" si="1225"/>
        <v>0</v>
      </c>
      <c r="DH245" s="20"/>
      <c r="DI245" s="19">
        <f t="shared" si="1226"/>
        <v>0</v>
      </c>
      <c r="DJ245" s="20"/>
      <c r="DK245" s="19">
        <f t="shared" si="1227"/>
        <v>0</v>
      </c>
      <c r="DL245" s="19">
        <f t="shared" si="1122"/>
        <v>46</v>
      </c>
      <c r="DM245" s="19">
        <f t="shared" si="1122"/>
        <v>9005525.7599999998</v>
      </c>
    </row>
    <row r="246" spans="1:117" ht="26.25" customHeight="1" x14ac:dyDescent="0.25">
      <c r="A246" s="123"/>
      <c r="B246" s="81">
        <v>206</v>
      </c>
      <c r="C246" s="13" t="s">
        <v>365</v>
      </c>
      <c r="D246" s="14">
        <v>22900</v>
      </c>
      <c r="E246" s="23">
        <v>7.12</v>
      </c>
      <c r="F246" s="23"/>
      <c r="G246" s="16">
        <v>1</v>
      </c>
      <c r="H246" s="14">
        <v>1.4</v>
      </c>
      <c r="I246" s="14">
        <v>1.68</v>
      </c>
      <c r="J246" s="14">
        <v>2.23</v>
      </c>
      <c r="K246" s="17">
        <v>2.57</v>
      </c>
      <c r="L246" s="20">
        <v>7</v>
      </c>
      <c r="M246" s="19">
        <f t="shared" si="1176"/>
        <v>1597870.4</v>
      </c>
      <c r="N246" s="20">
        <f>30-9</f>
        <v>21</v>
      </c>
      <c r="O246" s="20">
        <f t="shared" si="1177"/>
        <v>4793611.1999999993</v>
      </c>
      <c r="P246" s="20"/>
      <c r="Q246" s="19">
        <f t="shared" si="1178"/>
        <v>0</v>
      </c>
      <c r="R246" s="20"/>
      <c r="S246" s="19">
        <f t="shared" si="1179"/>
        <v>0</v>
      </c>
      <c r="T246" s="20"/>
      <c r="U246" s="19">
        <f t="shared" si="1180"/>
        <v>0</v>
      </c>
      <c r="V246" s="20"/>
      <c r="W246" s="19">
        <f t="shared" si="1181"/>
        <v>0</v>
      </c>
      <c r="X246" s="20"/>
      <c r="Y246" s="19">
        <f t="shared" si="1182"/>
        <v>0</v>
      </c>
      <c r="Z246" s="20"/>
      <c r="AA246" s="19">
        <f t="shared" si="1183"/>
        <v>0</v>
      </c>
      <c r="AB246" s="20">
        <v>7</v>
      </c>
      <c r="AC246" s="19">
        <f t="shared" si="1184"/>
        <v>1597870.4</v>
      </c>
      <c r="AD246" s="28">
        <f>40+14</f>
        <v>54</v>
      </c>
      <c r="AE246" s="19">
        <f t="shared" si="1185"/>
        <v>12326428.799999999</v>
      </c>
      <c r="AF246" s="77"/>
      <c r="AG246" s="19">
        <f t="shared" si="1186"/>
        <v>0</v>
      </c>
      <c r="AH246" s="20"/>
      <c r="AI246" s="19">
        <f t="shared" si="1187"/>
        <v>0</v>
      </c>
      <c r="AJ246" s="24"/>
      <c r="AK246" s="19">
        <f t="shared" si="1188"/>
        <v>0</v>
      </c>
      <c r="AL246" s="20"/>
      <c r="AM246" s="19">
        <f t="shared" si="1189"/>
        <v>0</v>
      </c>
      <c r="AN246" s="20"/>
      <c r="AO246" s="19">
        <f t="shared" si="1190"/>
        <v>0</v>
      </c>
      <c r="AP246" s="20"/>
      <c r="AQ246" s="20">
        <f t="shared" si="1191"/>
        <v>0</v>
      </c>
      <c r="AR246" s="20">
        <v>3</v>
      </c>
      <c r="AS246" s="20">
        <f t="shared" si="1192"/>
        <v>684801.6</v>
      </c>
      <c r="AT246" s="20"/>
      <c r="AU246" s="19">
        <f t="shared" si="1193"/>
        <v>0</v>
      </c>
      <c r="AV246" s="20"/>
      <c r="AW246" s="19">
        <f t="shared" si="1194"/>
        <v>0</v>
      </c>
      <c r="AX246" s="20"/>
      <c r="AY246" s="19">
        <f t="shared" si="1195"/>
        <v>0</v>
      </c>
      <c r="AZ246" s="20"/>
      <c r="BA246" s="19">
        <f t="shared" si="1196"/>
        <v>0</v>
      </c>
      <c r="BB246" s="20"/>
      <c r="BC246" s="19">
        <f t="shared" si="1197"/>
        <v>0</v>
      </c>
      <c r="BD246" s="20"/>
      <c r="BE246" s="19">
        <f t="shared" si="1198"/>
        <v>0</v>
      </c>
      <c r="BF246" s="20"/>
      <c r="BG246" s="19">
        <f t="shared" si="1199"/>
        <v>0</v>
      </c>
      <c r="BH246" s="20"/>
      <c r="BI246" s="19">
        <f t="shared" si="1200"/>
        <v>0</v>
      </c>
      <c r="BJ246" s="20"/>
      <c r="BK246" s="19">
        <f t="shared" si="1201"/>
        <v>0</v>
      </c>
      <c r="BL246" s="20"/>
      <c r="BM246" s="19">
        <f t="shared" si="1202"/>
        <v>0</v>
      </c>
      <c r="BN246" s="20"/>
      <c r="BO246" s="19">
        <f t="shared" si="1203"/>
        <v>0</v>
      </c>
      <c r="BP246" s="20"/>
      <c r="BQ246" s="19">
        <f t="shared" si="1204"/>
        <v>0</v>
      </c>
      <c r="BR246" s="20"/>
      <c r="BS246" s="19">
        <f t="shared" si="1205"/>
        <v>0</v>
      </c>
      <c r="BT246" s="20"/>
      <c r="BU246" s="19">
        <f t="shared" si="1206"/>
        <v>0</v>
      </c>
      <c r="BV246" s="20"/>
      <c r="BW246" s="19">
        <f t="shared" si="1207"/>
        <v>0</v>
      </c>
      <c r="BX246" s="20"/>
      <c r="BY246" s="22">
        <f t="shared" si="1208"/>
        <v>0</v>
      </c>
      <c r="BZ246" s="20"/>
      <c r="CA246" s="19">
        <f t="shared" si="1209"/>
        <v>0</v>
      </c>
      <c r="CB246" s="20"/>
      <c r="CC246" s="19">
        <f t="shared" si="1210"/>
        <v>0</v>
      </c>
      <c r="CD246" s="20"/>
      <c r="CE246" s="21">
        <f t="shared" si="1211"/>
        <v>0</v>
      </c>
      <c r="CF246" s="20"/>
      <c r="CG246" s="20">
        <f t="shared" si="1212"/>
        <v>0</v>
      </c>
      <c r="CH246" s="20"/>
      <c r="CI246" s="19">
        <f t="shared" si="1213"/>
        <v>0</v>
      </c>
      <c r="CJ246" s="20"/>
      <c r="CK246" s="19">
        <f t="shared" si="1214"/>
        <v>0</v>
      </c>
      <c r="CL246" s="20"/>
      <c r="CM246" s="19">
        <f t="shared" si="1215"/>
        <v>0</v>
      </c>
      <c r="CN246" s="20"/>
      <c r="CO246" s="19">
        <f t="shared" si="1216"/>
        <v>0</v>
      </c>
      <c r="CP246" s="20"/>
      <c r="CQ246" s="19">
        <f t="shared" si="1217"/>
        <v>0</v>
      </c>
      <c r="CR246" s="20"/>
      <c r="CS246" s="19">
        <f t="shared" si="1218"/>
        <v>0</v>
      </c>
      <c r="CT246" s="20"/>
      <c r="CU246" s="19">
        <f t="shared" si="1219"/>
        <v>0</v>
      </c>
      <c r="CV246" s="24"/>
      <c r="CW246" s="19">
        <f t="shared" si="1220"/>
        <v>0</v>
      </c>
      <c r="CX246" s="20"/>
      <c r="CY246" s="19">
        <f t="shared" si="1221"/>
        <v>0</v>
      </c>
      <c r="CZ246" s="20"/>
      <c r="DA246" s="19">
        <f t="shared" si="1222"/>
        <v>0</v>
      </c>
      <c r="DB246" s="20"/>
      <c r="DC246" s="19">
        <f t="shared" si="1223"/>
        <v>0</v>
      </c>
      <c r="DD246" s="20"/>
      <c r="DE246" s="19">
        <f t="shared" si="1224"/>
        <v>0</v>
      </c>
      <c r="DF246" s="20"/>
      <c r="DG246" s="19">
        <f t="shared" si="1225"/>
        <v>0</v>
      </c>
      <c r="DH246" s="20"/>
      <c r="DI246" s="19">
        <f t="shared" si="1226"/>
        <v>0</v>
      </c>
      <c r="DJ246" s="20"/>
      <c r="DK246" s="19">
        <f t="shared" si="1227"/>
        <v>0</v>
      </c>
      <c r="DL246" s="19">
        <f t="shared" si="1122"/>
        <v>92</v>
      </c>
      <c r="DM246" s="19">
        <f t="shared" si="1122"/>
        <v>21000582.399999999</v>
      </c>
    </row>
    <row r="247" spans="1:117" ht="15.75" customHeight="1" x14ac:dyDescent="0.25">
      <c r="A247" s="124">
        <v>26</v>
      </c>
      <c r="B247" s="125"/>
      <c r="C247" s="56" t="s">
        <v>366</v>
      </c>
      <c r="D247" s="62">
        <v>22900</v>
      </c>
      <c r="E247" s="69">
        <v>0.79</v>
      </c>
      <c r="F247" s="23"/>
      <c r="G247" s="63">
        <v>1</v>
      </c>
      <c r="H247" s="62">
        <v>1.4</v>
      </c>
      <c r="I247" s="62">
        <v>1.68</v>
      </c>
      <c r="J247" s="62">
        <v>2.23</v>
      </c>
      <c r="K247" s="64">
        <v>2.57</v>
      </c>
      <c r="L247" s="28">
        <f>SUM(L248)</f>
        <v>0</v>
      </c>
      <c r="M247" s="28">
        <f t="shared" ref="M247:BX247" si="1228">SUM(M248)</f>
        <v>0</v>
      </c>
      <c r="N247" s="61">
        <f t="shared" si="1228"/>
        <v>0</v>
      </c>
      <c r="O247" s="61">
        <f t="shared" si="1228"/>
        <v>0</v>
      </c>
      <c r="P247" s="28">
        <f t="shared" si="1228"/>
        <v>0</v>
      </c>
      <c r="Q247" s="28">
        <f t="shared" si="1228"/>
        <v>0</v>
      </c>
      <c r="R247" s="61">
        <f t="shared" si="1228"/>
        <v>0</v>
      </c>
      <c r="S247" s="61">
        <f t="shared" si="1228"/>
        <v>0</v>
      </c>
      <c r="T247" s="28">
        <f t="shared" si="1228"/>
        <v>0</v>
      </c>
      <c r="U247" s="28">
        <f t="shared" si="1228"/>
        <v>0</v>
      </c>
      <c r="V247" s="28">
        <f t="shared" si="1228"/>
        <v>0</v>
      </c>
      <c r="W247" s="28">
        <f t="shared" si="1228"/>
        <v>0</v>
      </c>
      <c r="X247" s="28">
        <f t="shared" si="1228"/>
        <v>0</v>
      </c>
      <c r="Y247" s="28">
        <f t="shared" si="1228"/>
        <v>0</v>
      </c>
      <c r="Z247" s="28">
        <f t="shared" si="1228"/>
        <v>0</v>
      </c>
      <c r="AA247" s="28">
        <f t="shared" si="1228"/>
        <v>0</v>
      </c>
      <c r="AB247" s="28">
        <f t="shared" si="1228"/>
        <v>0</v>
      </c>
      <c r="AC247" s="28">
        <f t="shared" si="1228"/>
        <v>0</v>
      </c>
      <c r="AD247" s="28">
        <f t="shared" si="1228"/>
        <v>0</v>
      </c>
      <c r="AE247" s="28">
        <f t="shared" si="1228"/>
        <v>0</v>
      </c>
      <c r="AF247" s="28">
        <f t="shared" si="1228"/>
        <v>131</v>
      </c>
      <c r="AG247" s="28">
        <f t="shared" si="1228"/>
        <v>3649678.3400000003</v>
      </c>
      <c r="AH247" s="28">
        <f t="shared" si="1228"/>
        <v>0</v>
      </c>
      <c r="AI247" s="28">
        <f t="shared" si="1228"/>
        <v>0</v>
      </c>
      <c r="AJ247" s="12">
        <f t="shared" si="1228"/>
        <v>0</v>
      </c>
      <c r="AK247" s="28">
        <f t="shared" si="1228"/>
        <v>0</v>
      </c>
      <c r="AL247" s="28">
        <f t="shared" si="1228"/>
        <v>0</v>
      </c>
      <c r="AM247" s="28">
        <f t="shared" si="1228"/>
        <v>0</v>
      </c>
      <c r="AN247" s="61">
        <v>0</v>
      </c>
      <c r="AO247" s="61">
        <f t="shared" si="1228"/>
        <v>0</v>
      </c>
      <c r="AP247" s="61">
        <f t="shared" si="1228"/>
        <v>0</v>
      </c>
      <c r="AQ247" s="61">
        <f t="shared" si="1228"/>
        <v>0</v>
      </c>
      <c r="AR247" s="61">
        <f t="shared" si="1228"/>
        <v>0</v>
      </c>
      <c r="AS247" s="61">
        <f t="shared" si="1228"/>
        <v>0</v>
      </c>
      <c r="AT247" s="28">
        <f t="shared" si="1228"/>
        <v>0</v>
      </c>
      <c r="AU247" s="28">
        <f t="shared" si="1228"/>
        <v>0</v>
      </c>
      <c r="AV247" s="28">
        <f t="shared" si="1228"/>
        <v>0</v>
      </c>
      <c r="AW247" s="28">
        <f t="shared" si="1228"/>
        <v>0</v>
      </c>
      <c r="AX247" s="28">
        <f t="shared" si="1228"/>
        <v>0</v>
      </c>
      <c r="AY247" s="28">
        <f t="shared" si="1228"/>
        <v>0</v>
      </c>
      <c r="AZ247" s="28">
        <f t="shared" si="1228"/>
        <v>0</v>
      </c>
      <c r="BA247" s="28">
        <f t="shared" si="1228"/>
        <v>0</v>
      </c>
      <c r="BB247" s="28">
        <f t="shared" si="1228"/>
        <v>0</v>
      </c>
      <c r="BC247" s="28">
        <f t="shared" si="1228"/>
        <v>0</v>
      </c>
      <c r="BD247" s="28">
        <f t="shared" si="1228"/>
        <v>0</v>
      </c>
      <c r="BE247" s="28">
        <f t="shared" si="1228"/>
        <v>0</v>
      </c>
      <c r="BF247" s="61">
        <v>32</v>
      </c>
      <c r="BG247" s="61">
        <f t="shared" si="1228"/>
        <v>972572.15999999992</v>
      </c>
      <c r="BH247" s="61">
        <f t="shared" si="1228"/>
        <v>0</v>
      </c>
      <c r="BI247" s="61">
        <f t="shared" si="1228"/>
        <v>0</v>
      </c>
      <c r="BJ247" s="28">
        <f t="shared" si="1228"/>
        <v>0</v>
      </c>
      <c r="BK247" s="28">
        <f t="shared" si="1228"/>
        <v>0</v>
      </c>
      <c r="BL247" s="61">
        <f t="shared" si="1228"/>
        <v>0</v>
      </c>
      <c r="BM247" s="61">
        <f t="shared" si="1228"/>
        <v>0</v>
      </c>
      <c r="BN247" s="28">
        <f t="shared" si="1228"/>
        <v>0</v>
      </c>
      <c r="BO247" s="28">
        <f t="shared" si="1228"/>
        <v>0</v>
      </c>
      <c r="BP247" s="28">
        <f t="shared" si="1228"/>
        <v>15</v>
      </c>
      <c r="BQ247" s="28">
        <f t="shared" si="1228"/>
        <v>569866.5</v>
      </c>
      <c r="BR247" s="28">
        <f t="shared" si="1228"/>
        <v>0</v>
      </c>
      <c r="BS247" s="28">
        <f t="shared" si="1228"/>
        <v>0</v>
      </c>
      <c r="BT247" s="28">
        <f t="shared" si="1228"/>
        <v>0</v>
      </c>
      <c r="BU247" s="28">
        <f t="shared" si="1228"/>
        <v>0</v>
      </c>
      <c r="BV247" s="28">
        <f t="shared" si="1228"/>
        <v>7</v>
      </c>
      <c r="BW247" s="28">
        <f t="shared" si="1228"/>
        <v>212750.16</v>
      </c>
      <c r="BX247" s="28">
        <f t="shared" si="1228"/>
        <v>0</v>
      </c>
      <c r="BY247" s="28">
        <f t="shared" ref="BY247:DM247" si="1229">SUM(BY248)</f>
        <v>0</v>
      </c>
      <c r="BZ247" s="28">
        <f t="shared" si="1229"/>
        <v>0</v>
      </c>
      <c r="CA247" s="28">
        <f t="shared" si="1229"/>
        <v>0</v>
      </c>
      <c r="CB247" s="28">
        <f t="shared" si="1229"/>
        <v>0</v>
      </c>
      <c r="CC247" s="28">
        <f t="shared" si="1229"/>
        <v>0</v>
      </c>
      <c r="CD247" s="28">
        <f t="shared" si="1229"/>
        <v>0</v>
      </c>
      <c r="CE247" s="29">
        <f t="shared" si="1229"/>
        <v>0</v>
      </c>
      <c r="CF247" s="61">
        <f t="shared" si="1229"/>
        <v>0</v>
      </c>
      <c r="CG247" s="61">
        <f t="shared" si="1229"/>
        <v>0</v>
      </c>
      <c r="CH247" s="28">
        <f t="shared" si="1229"/>
        <v>0</v>
      </c>
      <c r="CI247" s="28">
        <f t="shared" si="1229"/>
        <v>0</v>
      </c>
      <c r="CJ247" s="28">
        <f t="shared" si="1229"/>
        <v>0</v>
      </c>
      <c r="CK247" s="28">
        <f t="shared" si="1229"/>
        <v>0</v>
      </c>
      <c r="CL247" s="28">
        <f t="shared" si="1229"/>
        <v>0</v>
      </c>
      <c r="CM247" s="28">
        <f t="shared" si="1229"/>
        <v>0</v>
      </c>
      <c r="CN247" s="28">
        <f t="shared" si="1229"/>
        <v>0</v>
      </c>
      <c r="CO247" s="28">
        <f t="shared" si="1229"/>
        <v>0</v>
      </c>
      <c r="CP247" s="28">
        <f t="shared" si="1229"/>
        <v>1</v>
      </c>
      <c r="CQ247" s="28">
        <f t="shared" si="1229"/>
        <v>28619.961999999996</v>
      </c>
      <c r="CR247" s="28">
        <f t="shared" si="1229"/>
        <v>2</v>
      </c>
      <c r="CS247" s="28">
        <f t="shared" si="1229"/>
        <v>57239.923999999992</v>
      </c>
      <c r="CT247" s="28">
        <f t="shared" si="1229"/>
        <v>0</v>
      </c>
      <c r="CU247" s="28">
        <f t="shared" si="1229"/>
        <v>0</v>
      </c>
      <c r="CV247" s="28">
        <f t="shared" si="1229"/>
        <v>0</v>
      </c>
      <c r="CW247" s="28">
        <f t="shared" si="1229"/>
        <v>0</v>
      </c>
      <c r="CX247" s="28">
        <f t="shared" si="1229"/>
        <v>0</v>
      </c>
      <c r="CY247" s="28">
        <f t="shared" si="1229"/>
        <v>0</v>
      </c>
      <c r="CZ247" s="28">
        <f t="shared" si="1229"/>
        <v>0</v>
      </c>
      <c r="DA247" s="28">
        <f t="shared" si="1229"/>
        <v>0</v>
      </c>
      <c r="DB247" s="28">
        <f t="shared" si="1229"/>
        <v>1</v>
      </c>
      <c r="DC247" s="28">
        <f t="shared" si="1229"/>
        <v>30392.879999999997</v>
      </c>
      <c r="DD247" s="28">
        <f t="shared" si="1229"/>
        <v>0</v>
      </c>
      <c r="DE247" s="28">
        <f t="shared" si="1229"/>
        <v>0</v>
      </c>
      <c r="DF247" s="28">
        <f t="shared" si="1229"/>
        <v>1</v>
      </c>
      <c r="DG247" s="28">
        <f t="shared" si="1229"/>
        <v>34343.954399999995</v>
      </c>
      <c r="DH247" s="28">
        <v>0</v>
      </c>
      <c r="DI247" s="28">
        <f t="shared" si="1229"/>
        <v>0</v>
      </c>
      <c r="DJ247" s="28">
        <f t="shared" si="1229"/>
        <v>10</v>
      </c>
      <c r="DK247" s="28">
        <f t="shared" si="1229"/>
        <v>557926.43999999994</v>
      </c>
      <c r="DL247" s="28">
        <f t="shared" si="1229"/>
        <v>200</v>
      </c>
      <c r="DM247" s="28">
        <f t="shared" si="1229"/>
        <v>6113390.3203999996</v>
      </c>
    </row>
    <row r="248" spans="1:117" ht="45" customHeight="1" x14ac:dyDescent="0.25">
      <c r="A248" s="123"/>
      <c r="B248" s="81">
        <v>207</v>
      </c>
      <c r="C248" s="51" t="s">
        <v>367</v>
      </c>
      <c r="D248" s="14">
        <v>22900</v>
      </c>
      <c r="E248" s="23">
        <v>0.79</v>
      </c>
      <c r="F248" s="23"/>
      <c r="G248" s="16">
        <v>1</v>
      </c>
      <c r="H248" s="14">
        <v>1.4</v>
      </c>
      <c r="I248" s="14">
        <v>1.68</v>
      </c>
      <c r="J248" s="14">
        <v>2.23</v>
      </c>
      <c r="K248" s="17">
        <v>2.57</v>
      </c>
      <c r="L248" s="20"/>
      <c r="M248" s="19">
        <f t="shared" si="1054"/>
        <v>0</v>
      </c>
      <c r="N248" s="20"/>
      <c r="O248" s="20">
        <f>(N248*$D248*$E248*$G248*$H248*$O$14)</f>
        <v>0</v>
      </c>
      <c r="P248" s="20"/>
      <c r="Q248" s="19">
        <f>(P248*$D248*$E248*$G248*$H248*$Q$14)</f>
        <v>0</v>
      </c>
      <c r="R248" s="20"/>
      <c r="S248" s="19">
        <f>(R248/12*7*$D248*$E248*$G248*$H248*$S$14)+(R248/12*5*$D248*$E248*$G248*$H248*$S$15)</f>
        <v>0</v>
      </c>
      <c r="T248" s="20"/>
      <c r="U248" s="19">
        <f>(T248*$D248*$E248*$G248*$H248*$U$14)</f>
        <v>0</v>
      </c>
      <c r="V248" s="20"/>
      <c r="W248" s="19">
        <f>(V248*$D248*$E248*$G248*$H248*$W$14)</f>
        <v>0</v>
      </c>
      <c r="X248" s="20"/>
      <c r="Y248" s="19">
        <f>(X248*$D248*$E248*$G248*$H248*$Y$14)</f>
        <v>0</v>
      </c>
      <c r="Z248" s="20"/>
      <c r="AA248" s="19">
        <f>(Z248*$D248*$E248*$G248*$H248*$AA$14)</f>
        <v>0</v>
      </c>
      <c r="AB248" s="20"/>
      <c r="AC248" s="19">
        <f>(AB248*$D248*$E248*$G248*$H248*$AC$14)</f>
        <v>0</v>
      </c>
      <c r="AD248" s="20"/>
      <c r="AE248" s="19">
        <f>(AD248*$D248*$E248*$G248*$H248*$AE$14)</f>
        <v>0</v>
      </c>
      <c r="AF248" s="20">
        <v>131</v>
      </c>
      <c r="AG248" s="19">
        <f>(AF248*$D248*$E248*$G248*$H248*$AG$14)</f>
        <v>3649678.3400000003</v>
      </c>
      <c r="AH248" s="20"/>
      <c r="AI248" s="19">
        <f>(AH248*$D248*$E248*$G248*$H248*$AI$14)</f>
        <v>0</v>
      </c>
      <c r="AJ248" s="24">
        <v>0</v>
      </c>
      <c r="AK248" s="19">
        <f>(AJ248*$D248*$E248*$G248*$I248*$AK$14)</f>
        <v>0</v>
      </c>
      <c r="AL248" s="20"/>
      <c r="AM248" s="19">
        <f>(AL248*$D248*$E248*$G248*$I248*$AM$14)</f>
        <v>0</v>
      </c>
      <c r="AN248" s="28"/>
      <c r="AO248" s="19">
        <f>(AN248*$D248*$E248*$G248*$H248*$AO$14)</f>
        <v>0</v>
      </c>
      <c r="AP248" s="20"/>
      <c r="AQ248" s="20">
        <f>(AP248*$D248*$E248*$G248*$H248*$AQ$14)</f>
        <v>0</v>
      </c>
      <c r="AR248" s="20"/>
      <c r="AS248" s="20">
        <f>(AR248*$D248*$E248*$G248*$H248*$AS$14)</f>
        <v>0</v>
      </c>
      <c r="AT248" s="20"/>
      <c r="AU248" s="19">
        <f>(AT248*$D248*$E248*$G248*$H248*$AU$14)</f>
        <v>0</v>
      </c>
      <c r="AV248" s="20"/>
      <c r="AW248" s="19">
        <f>(AV248*$D248*$E248*$G248*$H248*$AW$14)</f>
        <v>0</v>
      </c>
      <c r="AX248" s="20"/>
      <c r="AY248" s="19">
        <f>(AX248*$D248*$E248*$G248*$H248*$AY$14)</f>
        <v>0</v>
      </c>
      <c r="AZ248" s="20"/>
      <c r="BA248" s="19">
        <f>(AZ248*$D248*$E248*$G248*$H248*$BA$14)</f>
        <v>0</v>
      </c>
      <c r="BB248" s="20"/>
      <c r="BC248" s="19">
        <f>(BB248*$D248*$E248*$G248*$H248*$BC$14)</f>
        <v>0</v>
      </c>
      <c r="BD248" s="20"/>
      <c r="BE248" s="19">
        <f>(BD248*$D248*$E248*$G248*$I248*$BE$14)</f>
        <v>0</v>
      </c>
      <c r="BF248" s="20">
        <v>32</v>
      </c>
      <c r="BG248" s="19">
        <f>(BF248*$D248*$E248*$G248*$I248*$BG$14)</f>
        <v>972572.15999999992</v>
      </c>
      <c r="BH248" s="20"/>
      <c r="BI248" s="19">
        <f>(BH248*$D248*$E248*$G248*$I248*$BI$14)</f>
        <v>0</v>
      </c>
      <c r="BJ248" s="20"/>
      <c r="BK248" s="19">
        <f>(BJ248*$D248*$E248*$G248*$I248*$BK$14)</f>
        <v>0</v>
      </c>
      <c r="BL248" s="20"/>
      <c r="BM248" s="19">
        <f>(BL248*$D248*$E248*$G248*$I248*$BM$14)</f>
        <v>0</v>
      </c>
      <c r="BN248" s="20"/>
      <c r="BO248" s="19">
        <f>(BN248*$D248*$E248*$G248*$I248*$BO$14)</f>
        <v>0</v>
      </c>
      <c r="BP248" s="20">
        <v>15</v>
      </c>
      <c r="BQ248" s="19">
        <f>(BP248*$D248*$E248*$G248*$I248*$BQ$14)</f>
        <v>569866.5</v>
      </c>
      <c r="BR248" s="20"/>
      <c r="BS248" s="19">
        <f>(BR248*$D248*$E248*$G248*$I248*$BS$14)</f>
        <v>0</v>
      </c>
      <c r="BT248" s="20"/>
      <c r="BU248" s="19">
        <f>(BT248*$D248*$E248*$G248*$I248*$BU$14)</f>
        <v>0</v>
      </c>
      <c r="BV248" s="20">
        <v>7</v>
      </c>
      <c r="BW248" s="19">
        <f>(BV248*$D248*$E248*$G248*$I248*$BW$14)</f>
        <v>212750.16</v>
      </c>
      <c r="BX248" s="20"/>
      <c r="BY248" s="22">
        <f>(BX248*$D248*$E248*$G248*$I248*$BY$14)</f>
        <v>0</v>
      </c>
      <c r="BZ248" s="20"/>
      <c r="CA248" s="19">
        <f>(BZ248*$D248*$E248*$G248*$H248*$CA$14)</f>
        <v>0</v>
      </c>
      <c r="CB248" s="20"/>
      <c r="CC248" s="19">
        <f>(CB248*$D248*$E248*$G248*$H248*$CC$14)</f>
        <v>0</v>
      </c>
      <c r="CD248" s="20"/>
      <c r="CE248" s="21">
        <f>(CD248*$D248*$E248*$G248*$H248*$CE$14)</f>
        <v>0</v>
      </c>
      <c r="CF248" s="20"/>
      <c r="CG248" s="20">
        <f>(CF248*$D248*$E248*$G248*$H248*$CG$14)</f>
        <v>0</v>
      </c>
      <c r="CH248" s="20"/>
      <c r="CI248" s="19">
        <f>(CH248*$D248*$E248*$G248*$I248*$CI$14)</f>
        <v>0</v>
      </c>
      <c r="CJ248" s="20"/>
      <c r="CK248" s="19">
        <f>(CJ248*$D248*$E248*$G248*$H248*$CK$14)</f>
        <v>0</v>
      </c>
      <c r="CL248" s="20"/>
      <c r="CM248" s="19">
        <f>(CL248*$D248*$E248*$G248*$H248*$CM$14)</f>
        <v>0</v>
      </c>
      <c r="CN248" s="20"/>
      <c r="CO248" s="19">
        <f>(CN248*$D248*$E248*$G248*$H248*$CO$14)</f>
        <v>0</v>
      </c>
      <c r="CP248" s="20">
        <v>1</v>
      </c>
      <c r="CQ248" s="19">
        <f>(CP248*$D248*$E248*$G248*$H248*$CQ$14)</f>
        <v>28619.961999999996</v>
      </c>
      <c r="CR248" s="20">
        <v>2</v>
      </c>
      <c r="CS248" s="19">
        <f>(CR248*$D248*$E248*$G248*$H248*$CS$14)</f>
        <v>57239.923999999992</v>
      </c>
      <c r="CT248" s="20"/>
      <c r="CU248" s="19">
        <f>(CT248*$D248*$E248*$G248*$I248*$CU$14)</f>
        <v>0</v>
      </c>
      <c r="CV248" s="24">
        <v>0</v>
      </c>
      <c r="CW248" s="19">
        <f>(CV248*$D248*$E248*$G248*$I248*$CW$14)</f>
        <v>0</v>
      </c>
      <c r="CX248" s="20"/>
      <c r="CY248" s="19">
        <f>(CX248*$D248*$E248*$G248*$H248*$CY$14)</f>
        <v>0</v>
      </c>
      <c r="CZ248" s="20"/>
      <c r="DA248" s="19">
        <f>(CZ248*$D248*$E248*$G248*$I248*$DA$14)</f>
        <v>0</v>
      </c>
      <c r="DB248" s="20">
        <v>1</v>
      </c>
      <c r="DC248" s="19">
        <f>(DB248*$D248*$E248*$G248*$I248*$DC$14)</f>
        <v>30392.879999999997</v>
      </c>
      <c r="DD248" s="20"/>
      <c r="DE248" s="19">
        <f>(DD248*$D248*$E248*$G248*$I248*$DE$14)</f>
        <v>0</v>
      </c>
      <c r="DF248" s="20">
        <v>1</v>
      </c>
      <c r="DG248" s="19">
        <f>(DF248*$D248*$E248*$G248*$I248*$DG$14)</f>
        <v>34343.954399999995</v>
      </c>
      <c r="DH248" s="20"/>
      <c r="DI248" s="19">
        <f>(DH248*$D248*$E248*$G248*$J248*$DI$14)</f>
        <v>0</v>
      </c>
      <c r="DJ248" s="20">
        <v>10</v>
      </c>
      <c r="DK248" s="19">
        <f>(DJ248*$D248*$E248*$G248*$K248*$DK$14)</f>
        <v>557926.43999999994</v>
      </c>
      <c r="DL248" s="19">
        <f>SUM(L248,N248,P248,R248,T248,V248,X248,Z248,AB248,AD248,AF248,AH248,AJ248,AN248,AP248,CD248,AR248,AT248,AV248,AX248,AZ248,CH248,BB248,BD248,BF248,BJ248,AL248,BL248,BN248,BP248,BR248,BT248,BV248,BX248,BZ248,CB248,CF248,CJ248,CL248,CN248,CP248,CR248,CT248,CV248,BH248,CX248,CZ248,DB248,DD248,DF248,DH248,DJ248)</f>
        <v>200</v>
      </c>
      <c r="DM248" s="19">
        <f>SUM(M248,O248,Q248,S248,U248,W248,Y248,AA248,AC248,AE248,AG248,AI248,AK248,AO248,AQ248,CE248,AS248,AU248,AW248,AY248,BA248,CI248,BC248,BE248,BG248,BK248,AM248,BM248,BO248,BQ248,BS248,BU248,BW248,BY248,CA248,CC248,CG248,CK248,CM248,CO248,CQ248,CS248,CU248,CW248,BI248,CY248,DA248,DC248,DE248,DG248,DI248,DK248)</f>
        <v>6113390.3203999996</v>
      </c>
    </row>
    <row r="249" spans="1:117" ht="15.75" customHeight="1" x14ac:dyDescent="0.25">
      <c r="A249" s="124">
        <v>27</v>
      </c>
      <c r="B249" s="125"/>
      <c r="C249" s="56" t="s">
        <v>368</v>
      </c>
      <c r="D249" s="62">
        <v>22900</v>
      </c>
      <c r="E249" s="70">
        <v>0.73</v>
      </c>
      <c r="F249" s="25"/>
      <c r="G249" s="63">
        <v>1</v>
      </c>
      <c r="H249" s="62">
        <v>1.4</v>
      </c>
      <c r="I249" s="62">
        <v>1.68</v>
      </c>
      <c r="J249" s="62">
        <v>2.23</v>
      </c>
      <c r="K249" s="64">
        <v>2.57</v>
      </c>
      <c r="L249" s="28">
        <f>SUM(L250:L263)</f>
        <v>1219</v>
      </c>
      <c r="M249" s="28">
        <f t="shared" ref="M249:BX249" si="1230">SUM(M250:M263)</f>
        <v>36996727.039999999</v>
      </c>
      <c r="N249" s="61">
        <f t="shared" si="1230"/>
        <v>1009</v>
      </c>
      <c r="O249" s="61">
        <f t="shared" si="1230"/>
        <v>28148615.879999995</v>
      </c>
      <c r="P249" s="28">
        <f t="shared" si="1230"/>
        <v>287</v>
      </c>
      <c r="Q249" s="28">
        <f t="shared" si="1230"/>
        <v>12872731.199999999</v>
      </c>
      <c r="R249" s="61">
        <f t="shared" si="1230"/>
        <v>1</v>
      </c>
      <c r="S249" s="61">
        <f t="shared" si="1230"/>
        <v>35933.916666666664</v>
      </c>
      <c r="T249" s="28">
        <f t="shared" si="1230"/>
        <v>5</v>
      </c>
      <c r="U249" s="28">
        <f t="shared" si="1230"/>
        <v>176330</v>
      </c>
      <c r="V249" s="28">
        <f t="shared" si="1230"/>
        <v>0</v>
      </c>
      <c r="W249" s="28">
        <f t="shared" si="1230"/>
        <v>0</v>
      </c>
      <c r="X249" s="28">
        <f t="shared" si="1230"/>
        <v>0</v>
      </c>
      <c r="Y249" s="28">
        <f t="shared" si="1230"/>
        <v>0</v>
      </c>
      <c r="Z249" s="28">
        <f t="shared" si="1230"/>
        <v>0</v>
      </c>
      <c r="AA249" s="28">
        <f t="shared" si="1230"/>
        <v>0</v>
      </c>
      <c r="AB249" s="28">
        <f t="shared" si="1230"/>
        <v>315</v>
      </c>
      <c r="AC249" s="28">
        <f t="shared" si="1230"/>
        <v>8762254.4800000004</v>
      </c>
      <c r="AD249" s="28">
        <f t="shared" si="1230"/>
        <v>600</v>
      </c>
      <c r="AE249" s="28">
        <f t="shared" si="1230"/>
        <v>31720163.999999996</v>
      </c>
      <c r="AF249" s="28">
        <f t="shared" si="1230"/>
        <v>0</v>
      </c>
      <c r="AG249" s="28">
        <f t="shared" si="1230"/>
        <v>0</v>
      </c>
      <c r="AH249" s="28">
        <f t="shared" si="1230"/>
        <v>2344</v>
      </c>
      <c r="AI249" s="28">
        <f t="shared" si="1230"/>
        <v>79831580.079999998</v>
      </c>
      <c r="AJ249" s="12">
        <f t="shared" si="1230"/>
        <v>1</v>
      </c>
      <c r="AK249" s="28">
        <f t="shared" si="1230"/>
        <v>29200.248</v>
      </c>
      <c r="AL249" s="28">
        <f t="shared" si="1230"/>
        <v>195</v>
      </c>
      <c r="AM249" s="28">
        <f t="shared" si="1230"/>
        <v>5545777.2719999999</v>
      </c>
      <c r="AN249" s="61">
        <v>26</v>
      </c>
      <c r="AO249" s="61">
        <f t="shared" si="1230"/>
        <v>624208.19999999995</v>
      </c>
      <c r="AP249" s="61">
        <f t="shared" si="1230"/>
        <v>90</v>
      </c>
      <c r="AQ249" s="61">
        <f t="shared" si="1230"/>
        <v>2032283.4</v>
      </c>
      <c r="AR249" s="61">
        <f t="shared" si="1230"/>
        <v>1881</v>
      </c>
      <c r="AS249" s="61">
        <f t="shared" si="1230"/>
        <v>45195703.350000009</v>
      </c>
      <c r="AT249" s="28">
        <f t="shared" si="1230"/>
        <v>0</v>
      </c>
      <c r="AU249" s="28">
        <f t="shared" si="1230"/>
        <v>0</v>
      </c>
      <c r="AV249" s="28">
        <f t="shared" si="1230"/>
        <v>0</v>
      </c>
      <c r="AW249" s="28">
        <f t="shared" si="1230"/>
        <v>0</v>
      </c>
      <c r="AX249" s="28">
        <f t="shared" si="1230"/>
        <v>0</v>
      </c>
      <c r="AY249" s="28">
        <f t="shared" si="1230"/>
        <v>0</v>
      </c>
      <c r="AZ249" s="28">
        <f t="shared" si="1230"/>
        <v>600</v>
      </c>
      <c r="BA249" s="28">
        <f t="shared" si="1230"/>
        <v>14215532.24</v>
      </c>
      <c r="BB249" s="28">
        <f t="shared" si="1230"/>
        <v>403</v>
      </c>
      <c r="BC249" s="28">
        <f t="shared" si="1230"/>
        <v>9530668.5599999987</v>
      </c>
      <c r="BD249" s="28">
        <f t="shared" si="1230"/>
        <v>1815</v>
      </c>
      <c r="BE249" s="28">
        <f t="shared" si="1230"/>
        <v>53032728.671999998</v>
      </c>
      <c r="BF249" s="61">
        <v>837</v>
      </c>
      <c r="BG249" s="61">
        <f t="shared" si="1230"/>
        <v>23261979.384</v>
      </c>
      <c r="BH249" s="61">
        <f t="shared" si="1230"/>
        <v>885</v>
      </c>
      <c r="BI249" s="61">
        <f t="shared" si="1230"/>
        <v>25028536.68</v>
      </c>
      <c r="BJ249" s="28">
        <f t="shared" si="1230"/>
        <v>0</v>
      </c>
      <c r="BK249" s="28">
        <f t="shared" si="1230"/>
        <v>0</v>
      </c>
      <c r="BL249" s="61">
        <f t="shared" si="1230"/>
        <v>1379</v>
      </c>
      <c r="BM249" s="61">
        <f t="shared" si="1230"/>
        <v>39534134.975999996</v>
      </c>
      <c r="BN249" s="28">
        <f t="shared" si="1230"/>
        <v>522</v>
      </c>
      <c r="BO249" s="28">
        <f t="shared" si="1230"/>
        <v>14494710.720000001</v>
      </c>
      <c r="BP249" s="28">
        <f t="shared" si="1230"/>
        <v>567</v>
      </c>
      <c r="BQ249" s="28">
        <f t="shared" si="1230"/>
        <v>16349445.84</v>
      </c>
      <c r="BR249" s="28">
        <f t="shared" si="1230"/>
        <v>933</v>
      </c>
      <c r="BS249" s="28">
        <f t="shared" si="1230"/>
        <v>26801018.663999997</v>
      </c>
      <c r="BT249" s="28">
        <f t="shared" si="1230"/>
        <v>658</v>
      </c>
      <c r="BU249" s="28">
        <f t="shared" si="1230"/>
        <v>19569936.960000001</v>
      </c>
      <c r="BV249" s="28">
        <f t="shared" si="1230"/>
        <v>813</v>
      </c>
      <c r="BW249" s="28">
        <f t="shared" si="1230"/>
        <v>22917770.400000002</v>
      </c>
      <c r="BX249" s="28">
        <f t="shared" si="1230"/>
        <v>875</v>
      </c>
      <c r="BY249" s="28">
        <f t="shared" ref="BY249:DM249" si="1231">SUM(BY250:BY263)</f>
        <v>26465658.239999998</v>
      </c>
      <c r="BZ249" s="28">
        <f t="shared" si="1231"/>
        <v>514</v>
      </c>
      <c r="CA249" s="28">
        <f t="shared" si="1231"/>
        <v>12355603.4</v>
      </c>
      <c r="CB249" s="28">
        <f t="shared" si="1231"/>
        <v>543</v>
      </c>
      <c r="CC249" s="28">
        <f t="shared" si="1231"/>
        <v>13034313.6</v>
      </c>
      <c r="CD249" s="28">
        <f t="shared" si="1231"/>
        <v>0</v>
      </c>
      <c r="CE249" s="29">
        <f t="shared" si="1231"/>
        <v>0</v>
      </c>
      <c r="CF249" s="61">
        <f t="shared" si="1231"/>
        <v>0</v>
      </c>
      <c r="CG249" s="61">
        <f t="shared" si="1231"/>
        <v>0</v>
      </c>
      <c r="CH249" s="28">
        <f t="shared" si="1231"/>
        <v>0</v>
      </c>
      <c r="CI249" s="28">
        <f t="shared" si="1231"/>
        <v>0</v>
      </c>
      <c r="CJ249" s="28">
        <f t="shared" si="1231"/>
        <v>171</v>
      </c>
      <c r="CK249" s="28">
        <f t="shared" si="1231"/>
        <v>3580236.3799999994</v>
      </c>
      <c r="CL249" s="28">
        <f t="shared" si="1231"/>
        <v>94</v>
      </c>
      <c r="CM249" s="28">
        <f t="shared" si="1231"/>
        <v>2292257.94</v>
      </c>
      <c r="CN249" s="28">
        <f t="shared" si="1231"/>
        <v>686</v>
      </c>
      <c r="CO249" s="28">
        <f t="shared" si="1231"/>
        <v>16828582.540000003</v>
      </c>
      <c r="CP249" s="28">
        <f t="shared" si="1231"/>
        <v>606</v>
      </c>
      <c r="CQ249" s="28">
        <f t="shared" si="1231"/>
        <v>14594622.503999999</v>
      </c>
      <c r="CR249" s="28">
        <f t="shared" si="1231"/>
        <v>1335</v>
      </c>
      <c r="CS249" s="28">
        <f t="shared" si="1231"/>
        <v>32504617.697999995</v>
      </c>
      <c r="CT249" s="28">
        <f t="shared" si="1231"/>
        <v>402</v>
      </c>
      <c r="CU249" s="28">
        <f t="shared" si="1231"/>
        <v>11400792.479999999</v>
      </c>
      <c r="CV249" s="28">
        <f t="shared" si="1231"/>
        <v>578</v>
      </c>
      <c r="CW249" s="28">
        <f t="shared" si="1231"/>
        <v>15795602.928000001</v>
      </c>
      <c r="CX249" s="28">
        <f t="shared" si="1231"/>
        <v>0</v>
      </c>
      <c r="CY249" s="28">
        <f t="shared" si="1231"/>
        <v>0</v>
      </c>
      <c r="CZ249" s="28">
        <f t="shared" si="1231"/>
        <v>23</v>
      </c>
      <c r="DA249" s="28">
        <f t="shared" si="1231"/>
        <v>676299.28799999994</v>
      </c>
      <c r="DB249" s="28">
        <f t="shared" si="1231"/>
        <v>147</v>
      </c>
      <c r="DC249" s="28">
        <f t="shared" si="1231"/>
        <v>4278471.12</v>
      </c>
      <c r="DD249" s="28">
        <f t="shared" si="1231"/>
        <v>25</v>
      </c>
      <c r="DE249" s="28">
        <f t="shared" si="1231"/>
        <v>812682.52799999993</v>
      </c>
      <c r="DF249" s="28">
        <f t="shared" si="1231"/>
        <v>622</v>
      </c>
      <c r="DG249" s="28">
        <f t="shared" si="1231"/>
        <v>18297448.6296</v>
      </c>
      <c r="DH249" s="28">
        <v>242</v>
      </c>
      <c r="DI249" s="28">
        <f t="shared" si="1231"/>
        <v>9028237.0639999993</v>
      </c>
      <c r="DJ249" s="28">
        <f t="shared" si="1231"/>
        <v>240</v>
      </c>
      <c r="DK249" s="28">
        <f t="shared" si="1231"/>
        <v>10650980.528000001</v>
      </c>
      <c r="DL249" s="28">
        <f t="shared" si="1231"/>
        <v>24488</v>
      </c>
      <c r="DM249" s="28">
        <f t="shared" si="1231"/>
        <v>709304379.03026664</v>
      </c>
    </row>
    <row r="250" spans="1:117" ht="50.25" customHeight="1" x14ac:dyDescent="0.25">
      <c r="A250" s="123"/>
      <c r="B250" s="81">
        <v>208</v>
      </c>
      <c r="C250" s="13" t="s">
        <v>369</v>
      </c>
      <c r="D250" s="14">
        <v>22900</v>
      </c>
      <c r="E250" s="14">
        <v>0.74</v>
      </c>
      <c r="F250" s="14"/>
      <c r="G250" s="16">
        <v>1</v>
      </c>
      <c r="H250" s="14">
        <v>1.4</v>
      </c>
      <c r="I250" s="14">
        <v>1.68</v>
      </c>
      <c r="J250" s="14">
        <v>2.23</v>
      </c>
      <c r="K250" s="17">
        <v>2.57</v>
      </c>
      <c r="L250" s="20">
        <v>76</v>
      </c>
      <c r="M250" s="19">
        <f>(L250*$D250*$E250*$G250*$H250)</f>
        <v>1803054.4</v>
      </c>
      <c r="N250" s="20">
        <v>8</v>
      </c>
      <c r="O250" s="20">
        <f>(N250*$D250*$E250*$G250*$H250)</f>
        <v>189795.19999999998</v>
      </c>
      <c r="P250" s="20">
        <v>64</v>
      </c>
      <c r="Q250" s="19">
        <f>(P250*$D250*$E250*$G250*$H250)</f>
        <v>1518361.5999999999</v>
      </c>
      <c r="R250" s="20"/>
      <c r="S250" s="19">
        <f>(R250*$D250*$E250*$G250*$H250)</f>
        <v>0</v>
      </c>
      <c r="T250" s="20">
        <v>0</v>
      </c>
      <c r="U250" s="19">
        <f>(T250*$D250*$E250*$G250*$H250)</f>
        <v>0</v>
      </c>
      <c r="V250" s="20">
        <v>0</v>
      </c>
      <c r="W250" s="19">
        <f>(V250*$D250*$E250*$G250*$H250)</f>
        <v>0</v>
      </c>
      <c r="X250" s="20"/>
      <c r="Y250" s="19">
        <f>(X250*$D250*$E250*$G250*$H250)</f>
        <v>0</v>
      </c>
      <c r="Z250" s="20">
        <v>0</v>
      </c>
      <c r="AA250" s="19">
        <f>(Z250*$D250*$E250*$G250*$H250)</f>
        <v>0</v>
      </c>
      <c r="AB250" s="20">
        <v>5</v>
      </c>
      <c r="AC250" s="19">
        <f>(AB250*$D250*$E250*$G250*$H250)</f>
        <v>118621.99999999999</v>
      </c>
      <c r="AD250" s="20"/>
      <c r="AE250" s="19">
        <f>(AD250*$D250*$E250*$G250*$H250)</f>
        <v>0</v>
      </c>
      <c r="AF250" s="77"/>
      <c r="AG250" s="19">
        <f>(AF250*$D250*$E250*$G250*$H250)</f>
        <v>0</v>
      </c>
      <c r="AH250" s="20">
        <v>43</v>
      </c>
      <c r="AI250" s="19">
        <f>(AH250*$D250*$E250*$G250*$H250)</f>
        <v>1020149.2</v>
      </c>
      <c r="AJ250" s="24"/>
      <c r="AK250" s="19">
        <f>(AJ250*$D250*$E250*$G250*$I250)</f>
        <v>0</v>
      </c>
      <c r="AL250" s="20">
        <v>2</v>
      </c>
      <c r="AM250" s="19">
        <f>(AL250*$D250*$E250*$G250*$I250)</f>
        <v>56938.559999999998</v>
      </c>
      <c r="AN250" s="20">
        <v>3</v>
      </c>
      <c r="AO250" s="19">
        <f>(AN250*$D250*$E250*$G250*$H250)</f>
        <v>71173.2</v>
      </c>
      <c r="AP250" s="20">
        <v>4</v>
      </c>
      <c r="AQ250" s="20">
        <f>(AP250*$D250*$E250*$G250*$H250)</f>
        <v>94897.599999999991</v>
      </c>
      <c r="AR250" s="20">
        <v>125</v>
      </c>
      <c r="AS250" s="20">
        <f>(AR250*$D250*$E250*$G250*$H250)</f>
        <v>2965550</v>
      </c>
      <c r="AT250" s="20">
        <v>0</v>
      </c>
      <c r="AU250" s="19">
        <f>(AT250*$D250*$E250*$G250*$H250)</f>
        <v>0</v>
      </c>
      <c r="AV250" s="20">
        <v>0</v>
      </c>
      <c r="AW250" s="19">
        <f>(AV250*$D250*$E250*$G250*$H250)</f>
        <v>0</v>
      </c>
      <c r="AX250" s="20">
        <v>0</v>
      </c>
      <c r="AY250" s="19">
        <f>(AX250*$D250*$E250*$G250*$H250)</f>
        <v>0</v>
      </c>
      <c r="AZ250" s="20">
        <v>40</v>
      </c>
      <c r="BA250" s="19">
        <f>(AZ250*$D250*$E250*$G250*$H250)</f>
        <v>948975.99999999988</v>
      </c>
      <c r="BB250" s="20">
        <v>7</v>
      </c>
      <c r="BC250" s="19">
        <f>(BB250*$D250*$E250*$G250*$H250)</f>
        <v>166070.79999999999</v>
      </c>
      <c r="BD250" s="20">
        <v>73</v>
      </c>
      <c r="BE250" s="19">
        <f>(BD250*$D250*$E250*$G250*$I250)</f>
        <v>2078257.44</v>
      </c>
      <c r="BF250" s="20">
        <v>85</v>
      </c>
      <c r="BG250" s="19">
        <f>(BF250*$D250*$E250*$G250*$I250)</f>
        <v>2419888.7999999998</v>
      </c>
      <c r="BH250" s="20">
        <v>260</v>
      </c>
      <c r="BI250" s="19">
        <f>(BH250*$D250*$E250*$G250*$I250)</f>
        <v>7402012.7999999998</v>
      </c>
      <c r="BJ250" s="20">
        <v>0</v>
      </c>
      <c r="BK250" s="19">
        <f>(BJ250*$D250*$E250*$G250*$I250)</f>
        <v>0</v>
      </c>
      <c r="BL250" s="20">
        <v>50</v>
      </c>
      <c r="BM250" s="19">
        <f>(BL250*$D250*$E250*$G250*$I250)</f>
        <v>1423464</v>
      </c>
      <c r="BN250" s="26">
        <v>28</v>
      </c>
      <c r="BO250" s="19">
        <f>(BN250*$D250*$E250*$G250*$I250)</f>
        <v>797139.84</v>
      </c>
      <c r="BP250" s="20">
        <v>8</v>
      </c>
      <c r="BQ250" s="19">
        <f>(BP250*$D250*$E250*$G250*$I250)</f>
        <v>227754.23999999999</v>
      </c>
      <c r="BR250" s="20">
        <v>47</v>
      </c>
      <c r="BS250" s="19">
        <f>(BR250*$D250*$E250*$G250*$I250)</f>
        <v>1338056.1599999999</v>
      </c>
      <c r="BT250" s="20">
        <v>48</v>
      </c>
      <c r="BU250" s="19">
        <f>(BT250*$D250*$E250*$G250*$I250)</f>
        <v>1366525.44</v>
      </c>
      <c r="BV250" s="20">
        <v>90</v>
      </c>
      <c r="BW250" s="19">
        <f>(BV250*$D250*$E250*$G250*$I250)</f>
        <v>2562235.1999999997</v>
      </c>
      <c r="BX250" s="20">
        <v>17</v>
      </c>
      <c r="BY250" s="22">
        <f>(BX250*$D250*$E250*$G250*$I250)</f>
        <v>483977.76</v>
      </c>
      <c r="BZ250" s="20">
        <v>5</v>
      </c>
      <c r="CA250" s="19">
        <f>(BZ250*$D250*$E250*$G250*$H250)</f>
        <v>118621.99999999999</v>
      </c>
      <c r="CB250" s="20">
        <v>60</v>
      </c>
      <c r="CC250" s="19">
        <f>(CB250*$D250*$E250*$G250*$H250)</f>
        <v>1423464</v>
      </c>
      <c r="CD250" s="20">
        <v>0</v>
      </c>
      <c r="CE250" s="21">
        <f>(CD250*$D250*$E250*$G250*$H250)</f>
        <v>0</v>
      </c>
      <c r="CF250" s="20"/>
      <c r="CG250" s="20">
        <f>(CF250*$D250*$E250*$G250*$H250)</f>
        <v>0</v>
      </c>
      <c r="CH250" s="20"/>
      <c r="CI250" s="19">
        <f>(CH250*$D250*$E250*$G250*$I250)</f>
        <v>0</v>
      </c>
      <c r="CJ250" s="20">
        <v>11</v>
      </c>
      <c r="CK250" s="19">
        <f>(CJ250*$D250*$E250*$G250*$H250)</f>
        <v>260968.4</v>
      </c>
      <c r="CL250" s="20">
        <v>3</v>
      </c>
      <c r="CM250" s="19">
        <f>(CL250*$D250*$E250*$G250*$H250)</f>
        <v>71173.2</v>
      </c>
      <c r="CN250" s="20">
        <v>8</v>
      </c>
      <c r="CO250" s="19">
        <f>(CN250*$D250*$E250*$G250*$H250)</f>
        <v>189795.19999999998</v>
      </c>
      <c r="CP250" s="20">
        <v>24</v>
      </c>
      <c r="CQ250" s="19">
        <f>(CP250*$D250*$E250*$G250*$H250)</f>
        <v>569385.6</v>
      </c>
      <c r="CR250" s="20">
        <v>70</v>
      </c>
      <c r="CS250" s="19">
        <f>(CR250*$D250*$E250*$G250*$H250)</f>
        <v>1660708</v>
      </c>
      <c r="CT250" s="20">
        <v>1</v>
      </c>
      <c r="CU250" s="19">
        <f>(CT250*$D250*$E250*$G250*$I250)</f>
        <v>28469.279999999999</v>
      </c>
      <c r="CV250" s="24">
        <v>20</v>
      </c>
      <c r="CW250" s="19">
        <f>(CV250*$D250*$E250*$G250*$I250)</f>
        <v>569385.6</v>
      </c>
      <c r="CX250" s="20"/>
      <c r="CY250" s="19">
        <f>(CX250*$D250*$E250*$G250*$H250)</f>
        <v>0</v>
      </c>
      <c r="CZ250" s="20"/>
      <c r="DA250" s="19">
        <f>(CZ250*$D250*$E250*$G250*$I250)</f>
        <v>0</v>
      </c>
      <c r="DB250" s="20">
        <v>3</v>
      </c>
      <c r="DC250" s="19">
        <f>(DB250*$D250*$E250*$G250*$I250)</f>
        <v>85407.84</v>
      </c>
      <c r="DD250" s="20"/>
      <c r="DE250" s="19">
        <f>(DD250*$D250*$E250*$G250*$I250)</f>
        <v>0</v>
      </c>
      <c r="DF250" s="20">
        <v>35</v>
      </c>
      <c r="DG250" s="19">
        <f>(DF250*$D250*$E250*$G250*$I250)</f>
        <v>996424.79999999993</v>
      </c>
      <c r="DH250" s="20">
        <v>8</v>
      </c>
      <c r="DI250" s="19">
        <f>(DH250*$D250*$E250*$G250*$J250)</f>
        <v>302316.64</v>
      </c>
      <c r="DJ250" s="20">
        <v>40</v>
      </c>
      <c r="DK250" s="19">
        <f>(DJ250*$D250*$E250*$G250*$K250)</f>
        <v>1742048.7999999998</v>
      </c>
      <c r="DL250" s="19">
        <f t="shared" ref="DL250:DM263" si="1232">SUM(L250,N250,P250,R250,T250,V250,X250,Z250,AB250,AD250,AF250,AH250,AJ250,AN250,AP250,CD250,AR250,AT250,AV250,AX250,AZ250,CH250,BB250,BD250,BF250,BJ250,AL250,BL250,BN250,BP250,BR250,BT250,BV250,BX250,BZ250,CB250,CF250,CJ250,CL250,CN250,CP250,CR250,CT250,CV250,BH250,CX250,CZ250,DB250,DD250,DF250,DH250,DJ250)</f>
        <v>1371</v>
      </c>
      <c r="DM250" s="19">
        <f t="shared" si="1232"/>
        <v>37071069.600000001</v>
      </c>
    </row>
    <row r="251" spans="1:117" ht="54.75" customHeight="1" x14ac:dyDescent="0.25">
      <c r="A251" s="123"/>
      <c r="B251" s="81">
        <v>209</v>
      </c>
      <c r="C251" s="13" t="s">
        <v>370</v>
      </c>
      <c r="D251" s="14">
        <v>22900</v>
      </c>
      <c r="E251" s="23">
        <v>0.69</v>
      </c>
      <c r="F251" s="23"/>
      <c r="G251" s="16">
        <v>1</v>
      </c>
      <c r="H251" s="14">
        <v>1.4</v>
      </c>
      <c r="I251" s="14">
        <v>1.68</v>
      </c>
      <c r="J251" s="14">
        <v>2.23</v>
      </c>
      <c r="K251" s="17">
        <v>2.57</v>
      </c>
      <c r="L251" s="20">
        <v>13</v>
      </c>
      <c r="M251" s="19">
        <f t="shared" si="1054"/>
        <v>316336.01999999996</v>
      </c>
      <c r="N251" s="20">
        <v>0</v>
      </c>
      <c r="O251" s="20">
        <f>(N251*$D251*$E251*$G251*$H251*$O$14)</f>
        <v>0</v>
      </c>
      <c r="P251" s="20"/>
      <c r="Q251" s="19">
        <f>(P251*$D251*$E251*$G251*$H251*$Q$14)</f>
        <v>0</v>
      </c>
      <c r="R251" s="20"/>
      <c r="S251" s="19">
        <f>(R251/12*7*$D251*$E251*$G251*$H251*$S$14)+(R251/12*5*$D251*$E251*$G251*$H251*$S$15)</f>
        <v>0</v>
      </c>
      <c r="T251" s="20"/>
      <c r="U251" s="19">
        <f>(T251*$D251*$E251*$G251*$H251*$U$14)</f>
        <v>0</v>
      </c>
      <c r="V251" s="20">
        <v>0</v>
      </c>
      <c r="W251" s="19">
        <f>(V251*$D251*$E251*$G251*$H251*$W$14)</f>
        <v>0</v>
      </c>
      <c r="X251" s="20"/>
      <c r="Y251" s="19">
        <f>(X251*$D251*$E251*$G251*$H251*$Y$14)</f>
        <v>0</v>
      </c>
      <c r="Z251" s="20">
        <v>0</v>
      </c>
      <c r="AA251" s="19">
        <f>(Z251*$D251*$E251*$G251*$H251*$AA$14)</f>
        <v>0</v>
      </c>
      <c r="AB251" s="20">
        <v>7</v>
      </c>
      <c r="AC251" s="19">
        <f>(AB251*$D251*$E251*$G251*$H251*$AC$14)</f>
        <v>170334.77999999997</v>
      </c>
      <c r="AD251" s="20"/>
      <c r="AE251" s="19">
        <f>(AD251*$D251*$E251*$G251*$H251*$AE$14)</f>
        <v>0</v>
      </c>
      <c r="AF251" s="77"/>
      <c r="AG251" s="19">
        <f>(AF251*$D251*$E251*$G251*$H251*$AG$14)</f>
        <v>0</v>
      </c>
      <c r="AH251" s="20">
        <v>10</v>
      </c>
      <c r="AI251" s="19">
        <f>(AH251*$D251*$E251*$G251*$H251*$AI$14)</f>
        <v>243335.40000000002</v>
      </c>
      <c r="AJ251" s="24">
        <v>1</v>
      </c>
      <c r="AK251" s="19">
        <f>(AJ251*$D251*$E251*$G251*$I251*$AK$14)</f>
        <v>29200.248</v>
      </c>
      <c r="AL251" s="20"/>
      <c r="AM251" s="19">
        <f>(AL251*$D251*$E251*$G251*$I251*$AM$14)</f>
        <v>0</v>
      </c>
      <c r="AN251" s="20"/>
      <c r="AO251" s="19">
        <f>(AN251*$D251*$E251*$G251*$H251*$AO$14)</f>
        <v>0</v>
      </c>
      <c r="AP251" s="20">
        <v>3</v>
      </c>
      <c r="AQ251" s="20">
        <f>(AP251*$D251*$E251*$G251*$H251*$AQ$14)</f>
        <v>59727.779999999984</v>
      </c>
      <c r="AR251" s="20">
        <v>4</v>
      </c>
      <c r="AS251" s="20">
        <f>(AR251*$D251*$E251*$G251*$H251*$AS$14)</f>
        <v>101758.43999999999</v>
      </c>
      <c r="AT251" s="20">
        <v>0</v>
      </c>
      <c r="AU251" s="19">
        <f>(AT251*$D251*$E251*$G251*$H251*$AU$14)</f>
        <v>0</v>
      </c>
      <c r="AV251" s="20">
        <v>0</v>
      </c>
      <c r="AW251" s="19">
        <f>(AV251*$D251*$E251*$G251*$H251*$AW$14)</f>
        <v>0</v>
      </c>
      <c r="AX251" s="20">
        <v>0</v>
      </c>
      <c r="AY251" s="19">
        <f>(AX251*$D251*$E251*$G251*$H251*$AY$14)</f>
        <v>0</v>
      </c>
      <c r="AZ251" s="20"/>
      <c r="BA251" s="19">
        <f>(AZ251*$D251*$E251*$G251*$H251*$BA$14)</f>
        <v>0</v>
      </c>
      <c r="BB251" s="20">
        <v>1</v>
      </c>
      <c r="BC251" s="19">
        <f>(BB251*$D251*$E251*$G251*$H251*$BC$14)</f>
        <v>24333.54</v>
      </c>
      <c r="BD251" s="20"/>
      <c r="BE251" s="19">
        <f>(BD251*$D251*$E251*$G251*$I251*$BE$14)</f>
        <v>0</v>
      </c>
      <c r="BF251" s="20"/>
      <c r="BG251" s="19">
        <f>(BF251*$D251*$E251*$G251*$I251*$BG$14)</f>
        <v>0</v>
      </c>
      <c r="BH251" s="20"/>
      <c r="BI251" s="19">
        <f>(BH251*$D251*$E251*$G251*$I251*$BI$14)</f>
        <v>0</v>
      </c>
      <c r="BJ251" s="20">
        <v>0</v>
      </c>
      <c r="BK251" s="19">
        <f>(BJ251*$D251*$E251*$G251*$I251*$BK$14)</f>
        <v>0</v>
      </c>
      <c r="BL251" s="20">
        <v>10</v>
      </c>
      <c r="BM251" s="19">
        <f>(BL251*$D251*$E251*$G251*$I251*$BM$14)</f>
        <v>292002.48000000004</v>
      </c>
      <c r="BN251" s="26"/>
      <c r="BO251" s="19">
        <f>(BN251*$D251*$E251*$G251*$I251*$BO$14)</f>
        <v>0</v>
      </c>
      <c r="BP251" s="20"/>
      <c r="BQ251" s="19">
        <f>(BP251*$D251*$E251*$G251*$I251*$BQ$14)</f>
        <v>0</v>
      </c>
      <c r="BR251" s="20"/>
      <c r="BS251" s="19">
        <f>(BR251*$D251*$E251*$G251*$I251*$BS$14)</f>
        <v>0</v>
      </c>
      <c r="BT251" s="20"/>
      <c r="BU251" s="19">
        <f>(BT251*$D251*$E251*$G251*$I251*$BU$14)</f>
        <v>0</v>
      </c>
      <c r="BV251" s="20"/>
      <c r="BW251" s="19">
        <f>(BV251*$D251*$E251*$G251*$I251*$BW$14)</f>
        <v>0</v>
      </c>
      <c r="BX251" s="20">
        <v>3</v>
      </c>
      <c r="BY251" s="22">
        <f>(BX251*$D251*$E251*$G251*$I251*$BY$14)</f>
        <v>79637.039999999979</v>
      </c>
      <c r="BZ251" s="20">
        <v>0</v>
      </c>
      <c r="CA251" s="19">
        <f>(BZ251*$D251*$E251*$G251*$H251*$CA$14)</f>
        <v>0</v>
      </c>
      <c r="CB251" s="20"/>
      <c r="CC251" s="19">
        <f>(CB251*$D251*$E251*$G251*$H251*$CC$14)</f>
        <v>0</v>
      </c>
      <c r="CD251" s="20">
        <v>0</v>
      </c>
      <c r="CE251" s="21">
        <f>(CD251*$D251*$E251*$G251*$H251*$CE$14)</f>
        <v>0</v>
      </c>
      <c r="CF251" s="20"/>
      <c r="CG251" s="20">
        <f>(CF251*$D251*$E251*$G251*$H251*$CG$14)</f>
        <v>0</v>
      </c>
      <c r="CH251" s="20"/>
      <c r="CI251" s="19">
        <f>(CH251*$D251*$E251*$G251*$I251*$CI$14)</f>
        <v>0</v>
      </c>
      <c r="CJ251" s="20"/>
      <c r="CK251" s="19">
        <f>(CJ251*$D251*$E251*$G251*$H251*$CK$14)</f>
        <v>0</v>
      </c>
      <c r="CL251" s="20"/>
      <c r="CM251" s="19">
        <f>(CL251*$D251*$E251*$G251*$H251*$CM$14)</f>
        <v>0</v>
      </c>
      <c r="CN251" s="20"/>
      <c r="CO251" s="19">
        <f>(CN251*$D251*$E251*$G251*$H251*$CO$14)</f>
        <v>0</v>
      </c>
      <c r="CP251" s="20">
        <v>1</v>
      </c>
      <c r="CQ251" s="19">
        <f>(CP251*$D251*$E251*$G251*$H251*$CQ$14)</f>
        <v>24997.181999999993</v>
      </c>
      <c r="CR251" s="20"/>
      <c r="CS251" s="19">
        <f>(CR251*$D251*$E251*$G251*$H251*$CS$14)</f>
        <v>0</v>
      </c>
      <c r="CT251" s="20"/>
      <c r="CU251" s="19">
        <f>(CT251*$D251*$E251*$G251*$I251*$CU$14)</f>
        <v>0</v>
      </c>
      <c r="CV251" s="24"/>
      <c r="CW251" s="19">
        <f>(CV251*$D251*$E251*$G251*$I251*$CW$14)</f>
        <v>0</v>
      </c>
      <c r="CX251" s="20"/>
      <c r="CY251" s="19">
        <f>(CX251*$D251*$E251*$G251*$H251*$CY$14)</f>
        <v>0</v>
      </c>
      <c r="CZ251" s="20">
        <v>0</v>
      </c>
      <c r="DA251" s="19">
        <f>(CZ251*$D251*$E251*$G251*$I251*$DA$14)</f>
        <v>0</v>
      </c>
      <c r="DB251" s="20">
        <v>1</v>
      </c>
      <c r="DC251" s="19">
        <f>(DB251*$D251*$E251*$G251*$I251*$DC$14)</f>
        <v>26545.679999999997</v>
      </c>
      <c r="DD251" s="20"/>
      <c r="DE251" s="19">
        <f>(DD251*$D251*$E251*$G251*$I251*$DE$14)</f>
        <v>0</v>
      </c>
      <c r="DF251" s="20"/>
      <c r="DG251" s="19">
        <f>(DF251*$D251*$E251*$G251*$I251*$DG$14)</f>
        <v>0</v>
      </c>
      <c r="DH251" s="20"/>
      <c r="DI251" s="19">
        <f>(DH251*$D251*$E251*$G251*$J251*$DI$14)</f>
        <v>0</v>
      </c>
      <c r="DJ251" s="20"/>
      <c r="DK251" s="19">
        <f>(DJ251*$D251*$E251*$G251*$K251*$DK$14)</f>
        <v>0</v>
      </c>
      <c r="DL251" s="19">
        <f t="shared" si="1232"/>
        <v>54</v>
      </c>
      <c r="DM251" s="19">
        <f t="shared" si="1232"/>
        <v>1368208.59</v>
      </c>
    </row>
    <row r="252" spans="1:117" ht="36" customHeight="1" x14ac:dyDescent="0.25">
      <c r="A252" s="123"/>
      <c r="B252" s="81">
        <v>210</v>
      </c>
      <c r="C252" s="13" t="s">
        <v>371</v>
      </c>
      <c r="D252" s="14">
        <v>22900</v>
      </c>
      <c r="E252" s="23">
        <v>0.72</v>
      </c>
      <c r="F252" s="23"/>
      <c r="G252" s="16">
        <v>1</v>
      </c>
      <c r="H252" s="14">
        <v>1.4</v>
      </c>
      <c r="I252" s="14">
        <v>1.68</v>
      </c>
      <c r="J252" s="14">
        <v>2.23</v>
      </c>
      <c r="K252" s="17">
        <v>2.57</v>
      </c>
      <c r="L252" s="20">
        <v>80</v>
      </c>
      <c r="M252" s="19">
        <f>(L252*$D252*$E252*$G252*$H252)</f>
        <v>1846655.9999999998</v>
      </c>
      <c r="N252" s="20">
        <v>10</v>
      </c>
      <c r="O252" s="20">
        <f>(N252*$D252*$E252*$G252*$H252)</f>
        <v>230831.99999999997</v>
      </c>
      <c r="P252" s="20">
        <v>4</v>
      </c>
      <c r="Q252" s="19">
        <f>(P252*$D252*$E252*$G252*$H252)</f>
        <v>92332.799999999988</v>
      </c>
      <c r="R252" s="20"/>
      <c r="S252" s="19">
        <f>(R252*$D252*$E252*$G252*$H252)</f>
        <v>0</v>
      </c>
      <c r="T252" s="20">
        <v>0</v>
      </c>
      <c r="U252" s="19">
        <f>(T252*$D252*$E252*$G252*$H252)</f>
        <v>0</v>
      </c>
      <c r="V252" s="20">
        <v>0</v>
      </c>
      <c r="W252" s="19">
        <f>(V252*$D252*$E252*$G252*$H252)</f>
        <v>0</v>
      </c>
      <c r="X252" s="20"/>
      <c r="Y252" s="19">
        <f>(X252*$D252*$E252*$G252*$H252)</f>
        <v>0</v>
      </c>
      <c r="Z252" s="20">
        <v>0</v>
      </c>
      <c r="AA252" s="19">
        <f>(Z252*$D252*$E252*$G252*$H252)</f>
        <v>0</v>
      </c>
      <c r="AB252" s="20">
        <v>20</v>
      </c>
      <c r="AC252" s="19">
        <f>(AB252*$D252*$E252*$G252*$H252)</f>
        <v>461663.99999999994</v>
      </c>
      <c r="AD252" s="20"/>
      <c r="AE252" s="19">
        <f>(AD252*$D252*$E252*$G252*$H252)</f>
        <v>0</v>
      </c>
      <c r="AF252" s="77"/>
      <c r="AG252" s="19">
        <f>(AF252*$D252*$E252*$G252*$H252)</f>
        <v>0</v>
      </c>
      <c r="AH252" s="20">
        <v>54</v>
      </c>
      <c r="AI252" s="19">
        <f>(AH252*$D252*$E252*$G252*$H252)</f>
        <v>1246492.7999999998</v>
      </c>
      <c r="AJ252" s="24"/>
      <c r="AK252" s="19">
        <f>(AJ252*$D252*$E252*$G252*$I252)</f>
        <v>0</v>
      </c>
      <c r="AL252" s="20">
        <v>7</v>
      </c>
      <c r="AM252" s="19">
        <f>(AL252*$D252*$E252*$G252*$I252)</f>
        <v>193898.88</v>
      </c>
      <c r="AN252" s="20"/>
      <c r="AO252" s="19">
        <f>(AN252*$D252*$E252*$G252*$H252)</f>
        <v>0</v>
      </c>
      <c r="AP252" s="20">
        <v>4</v>
      </c>
      <c r="AQ252" s="20">
        <f>(AP252*$D252*$E252*$G252*$H252)</f>
        <v>92332.799999999988</v>
      </c>
      <c r="AR252" s="20">
        <v>180</v>
      </c>
      <c r="AS252" s="20">
        <f>(AR252*$D252*$E252*$G252*$H252)</f>
        <v>4154975.9999999995</v>
      </c>
      <c r="AT252" s="20">
        <v>0</v>
      </c>
      <c r="AU252" s="19">
        <f>(AT252*$D252*$E252*$G252*$H252)</f>
        <v>0</v>
      </c>
      <c r="AV252" s="20">
        <v>0</v>
      </c>
      <c r="AW252" s="19">
        <f>(AV252*$D252*$E252*$G252*$H252)</f>
        <v>0</v>
      </c>
      <c r="AX252" s="20">
        <v>0</v>
      </c>
      <c r="AY252" s="19">
        <f>(AX252*$D252*$E252*$G252*$H252)</f>
        <v>0</v>
      </c>
      <c r="AZ252" s="20">
        <v>64</v>
      </c>
      <c r="BA252" s="19">
        <f>(AZ252*$D252*$E252*$G252*$H252)</f>
        <v>1477324.7999999998</v>
      </c>
      <c r="BB252" s="20">
        <v>68</v>
      </c>
      <c r="BC252" s="19">
        <f>(BB252*$D252*$E252*$G252*$H252)</f>
        <v>1569657.5999999999</v>
      </c>
      <c r="BD252" s="20">
        <v>117</v>
      </c>
      <c r="BE252" s="19">
        <f>(BD252*$D252*$E252*$G252*$I252)</f>
        <v>3240881.28</v>
      </c>
      <c r="BF252" s="20">
        <v>93</v>
      </c>
      <c r="BG252" s="19">
        <f>(BF252*$D252*$E252*$G252*$I252)</f>
        <v>2576085.12</v>
      </c>
      <c r="BH252" s="20">
        <v>25</v>
      </c>
      <c r="BI252" s="19">
        <f>(BH252*$D252*$E252*$G252*$I252)</f>
        <v>692496</v>
      </c>
      <c r="BJ252" s="20">
        <v>0</v>
      </c>
      <c r="BK252" s="19">
        <f>(BJ252*$D252*$E252*$G252*$I252)</f>
        <v>0</v>
      </c>
      <c r="BL252" s="20">
        <v>195</v>
      </c>
      <c r="BM252" s="19">
        <f>(BL252*$D252*$E252*$G252*$I252)</f>
        <v>5401468.7999999998</v>
      </c>
      <c r="BN252" s="26">
        <v>60</v>
      </c>
      <c r="BO252" s="19">
        <f>(BN252*$D252*$E252*$G252*$I252)</f>
        <v>1661990.4</v>
      </c>
      <c r="BP252" s="20">
        <v>43</v>
      </c>
      <c r="BQ252" s="19">
        <f>(BP252*$D252*$E252*$G252*$I252)</f>
        <v>1191093.1199999999</v>
      </c>
      <c r="BR252" s="20">
        <v>7</v>
      </c>
      <c r="BS252" s="19">
        <f>(BR252*$D252*$E252*$G252*$I252)</f>
        <v>193898.88</v>
      </c>
      <c r="BT252" s="20">
        <v>31</v>
      </c>
      <c r="BU252" s="19">
        <f>(BT252*$D252*$E252*$G252*$I252)</f>
        <v>858695.03999999992</v>
      </c>
      <c r="BV252" s="20">
        <v>100</v>
      </c>
      <c r="BW252" s="19">
        <f>(BV252*$D252*$E252*$G252*$I252)</f>
        <v>2769984</v>
      </c>
      <c r="BX252" s="20">
        <v>55</v>
      </c>
      <c r="BY252" s="22">
        <f>(BX252*$D252*$E252*$G252*$I252)</f>
        <v>1523491.2</v>
      </c>
      <c r="BZ252" s="20">
        <v>2</v>
      </c>
      <c r="CA252" s="19">
        <f>(BZ252*$D252*$E252*$G252*$H252)</f>
        <v>46166.399999999994</v>
      </c>
      <c r="CB252" s="20">
        <v>3</v>
      </c>
      <c r="CC252" s="19">
        <f>(CB252*$D252*$E252*$G252*$H252)</f>
        <v>69249.599999999991</v>
      </c>
      <c r="CD252" s="20">
        <v>0</v>
      </c>
      <c r="CE252" s="21">
        <f>(CD252*$D252*$E252*$G252*$H252)</f>
        <v>0</v>
      </c>
      <c r="CF252" s="20"/>
      <c r="CG252" s="20">
        <f>(CF252*$D252*$E252*$G252*$H252)</f>
        <v>0</v>
      </c>
      <c r="CH252" s="20"/>
      <c r="CI252" s="19">
        <f>(CH252*$D252*$E252*$G252*$I252)</f>
        <v>0</v>
      </c>
      <c r="CJ252" s="20">
        <v>9</v>
      </c>
      <c r="CK252" s="19">
        <f>(CJ252*$D252*$E252*$G252*$H252)</f>
        <v>207748.8</v>
      </c>
      <c r="CL252" s="20">
        <v>3</v>
      </c>
      <c r="CM252" s="19">
        <f>(CL252*$D252*$E252*$G252*$H252)</f>
        <v>69249.599999999991</v>
      </c>
      <c r="CN252" s="20">
        <v>12</v>
      </c>
      <c r="CO252" s="19">
        <f>(CN252*$D252*$E252*$G252*$H252)</f>
        <v>276998.39999999997</v>
      </c>
      <c r="CP252" s="20">
        <v>21</v>
      </c>
      <c r="CQ252" s="19">
        <f>(CP252*$D252*$E252*$G252*$H252)</f>
        <v>484747.19999999995</v>
      </c>
      <c r="CR252" s="20">
        <v>64</v>
      </c>
      <c r="CS252" s="19">
        <f>(CR252*$D252*$E252*$G252*$H252)</f>
        <v>1477324.7999999998</v>
      </c>
      <c r="CT252" s="20">
        <v>4</v>
      </c>
      <c r="CU252" s="19">
        <f>(CT252*$D252*$E252*$G252*$I252)</f>
        <v>110799.36</v>
      </c>
      <c r="CV252" s="24"/>
      <c r="CW252" s="19">
        <f>(CV252*$D252*$E252*$G252*$I252)</f>
        <v>0</v>
      </c>
      <c r="CX252" s="20"/>
      <c r="CY252" s="19">
        <f>(CX252*$D252*$E252*$G252*$H252)</f>
        <v>0</v>
      </c>
      <c r="CZ252" s="20">
        <v>0</v>
      </c>
      <c r="DA252" s="19">
        <f>(CZ252*$D252*$E252*$G252*$I252)</f>
        <v>0</v>
      </c>
      <c r="DB252" s="20">
        <v>8</v>
      </c>
      <c r="DC252" s="19">
        <f>(DB252*$D252*$E252*$G252*$I252)</f>
        <v>221598.72</v>
      </c>
      <c r="DD252" s="20">
        <v>4</v>
      </c>
      <c r="DE252" s="19">
        <f>(DD252*$D252*$E252*$G252*$I252)</f>
        <v>110799.36</v>
      </c>
      <c r="DF252" s="20">
        <v>19</v>
      </c>
      <c r="DG252" s="19">
        <f>(DF252*$D252*$E252*$G252*$I252)</f>
        <v>526296.96</v>
      </c>
      <c r="DH252" s="20">
        <v>22</v>
      </c>
      <c r="DI252" s="19">
        <f>(DH252*$D252*$E252*$G252*$J252)</f>
        <v>808901.28</v>
      </c>
      <c r="DJ252" s="20">
        <v>25</v>
      </c>
      <c r="DK252" s="19">
        <f>(DJ252*$D252*$E252*$G252*$K252)</f>
        <v>1059354</v>
      </c>
      <c r="DL252" s="19">
        <f t="shared" si="1232"/>
        <v>1413</v>
      </c>
      <c r="DM252" s="19">
        <f t="shared" si="1232"/>
        <v>36945485.999999993</v>
      </c>
    </row>
    <row r="253" spans="1:117" ht="30" customHeight="1" x14ac:dyDescent="0.25">
      <c r="A253" s="123"/>
      <c r="B253" s="81">
        <v>211</v>
      </c>
      <c r="C253" s="13" t="s">
        <v>372</v>
      </c>
      <c r="D253" s="14">
        <v>22900</v>
      </c>
      <c r="E253" s="23">
        <v>0.59</v>
      </c>
      <c r="F253" s="23"/>
      <c r="G253" s="16">
        <v>1</v>
      </c>
      <c r="H253" s="14">
        <v>1.4</v>
      </c>
      <c r="I253" s="14">
        <v>1.68</v>
      </c>
      <c r="J253" s="14">
        <v>2.23</v>
      </c>
      <c r="K253" s="17">
        <v>2.57</v>
      </c>
      <c r="L253" s="20">
        <v>64</v>
      </c>
      <c r="M253" s="19">
        <f t="shared" si="1054"/>
        <v>1331644.1599999999</v>
      </c>
      <c r="N253" s="20">
        <v>10</v>
      </c>
      <c r="O253" s="20">
        <f>(N253*$D253*$E253*$G253*$H253*$O$14)</f>
        <v>208069.40000000002</v>
      </c>
      <c r="P253" s="20"/>
      <c r="Q253" s="19">
        <f>(P253*$D253*$E253*$G253*$H253*$Q$14)</f>
        <v>0</v>
      </c>
      <c r="R253" s="20">
        <v>0</v>
      </c>
      <c r="S253" s="19">
        <f>(R253/12*7*$D253*$E253*$G253*$H253*$S$14)+(R253/12*5*$D253*$E253*$G253*$H253*$S$15)</f>
        <v>0</v>
      </c>
      <c r="T253" s="20">
        <v>0</v>
      </c>
      <c r="U253" s="19">
        <f>(T253*$D253*$E253*$G253*$H253*$U$14)</f>
        <v>0</v>
      </c>
      <c r="V253" s="20">
        <v>0</v>
      </c>
      <c r="W253" s="19">
        <f>(V253*$D253*$E253*$G253*$H253*$W$14)</f>
        <v>0</v>
      </c>
      <c r="X253" s="20"/>
      <c r="Y253" s="19">
        <f>(X253*$D253*$E253*$G253*$H253*$Y$14)</f>
        <v>0</v>
      </c>
      <c r="Z253" s="20">
        <v>0</v>
      </c>
      <c r="AA253" s="19">
        <f>(Z253*$D253*$E253*$G253*$H253*$AA$14)</f>
        <v>0</v>
      </c>
      <c r="AB253" s="20">
        <v>10</v>
      </c>
      <c r="AC253" s="19">
        <f>(AB253*$D253*$E253*$G253*$H253*$AC$14)</f>
        <v>208069.40000000002</v>
      </c>
      <c r="AD253" s="20"/>
      <c r="AE253" s="19">
        <f>(AD253*$D253*$E253*$G253*$H253*$AE$14)</f>
        <v>0</v>
      </c>
      <c r="AF253" s="77"/>
      <c r="AG253" s="19">
        <f>(AF253*$D253*$E253*$G253*$H253*$AG$14)</f>
        <v>0</v>
      </c>
      <c r="AH253" s="20">
        <v>350</v>
      </c>
      <c r="AI253" s="19">
        <f>(AH253*$D253*$E253*$G253*$H253*$AI$14)</f>
        <v>7282429.0000000009</v>
      </c>
      <c r="AJ253" s="24"/>
      <c r="AK253" s="19">
        <f>(AJ253*$D253*$E253*$G253*$I253*$AK$14)</f>
        <v>0</v>
      </c>
      <c r="AL253" s="20">
        <v>7</v>
      </c>
      <c r="AM253" s="19">
        <f>(AL253*$D253*$E253*$G253*$I253*$AM$14)</f>
        <v>174778.296</v>
      </c>
      <c r="AN253" s="20"/>
      <c r="AO253" s="19">
        <f>(AN253*$D253*$E253*$G253*$H253*$AO$14)</f>
        <v>0</v>
      </c>
      <c r="AP253" s="20">
        <v>7</v>
      </c>
      <c r="AQ253" s="20">
        <f>(AP253*$D253*$E253*$G253*$H253*$AQ$14)</f>
        <v>119167.01999999999</v>
      </c>
      <c r="AR253" s="20">
        <v>336</v>
      </c>
      <c r="AS253" s="20">
        <f>(AR253*$D253*$E253*$G253*$H253*$AS$14)</f>
        <v>7308910.5599999987</v>
      </c>
      <c r="AT253" s="20">
        <v>0</v>
      </c>
      <c r="AU253" s="19">
        <f>(AT253*$D253*$E253*$G253*$H253*$AU$14)</f>
        <v>0</v>
      </c>
      <c r="AV253" s="20">
        <v>0</v>
      </c>
      <c r="AW253" s="19">
        <f>(AV253*$D253*$E253*$G253*$H253*$AW$14)</f>
        <v>0</v>
      </c>
      <c r="AX253" s="20">
        <v>0</v>
      </c>
      <c r="AY253" s="19">
        <f>(AX253*$D253*$E253*$G253*$H253*$AY$14)</f>
        <v>0</v>
      </c>
      <c r="AZ253" s="20">
        <v>70</v>
      </c>
      <c r="BA253" s="19">
        <f>(AZ253*$D253*$E253*$G253*$H253*$BA$14)</f>
        <v>1456485.8</v>
      </c>
      <c r="BB253" s="20">
        <v>17</v>
      </c>
      <c r="BC253" s="19">
        <f>(BB253*$D253*$E253*$G253*$H253*$BC$14)</f>
        <v>353717.98000000004</v>
      </c>
      <c r="BD253" s="20">
        <v>90</v>
      </c>
      <c r="BE253" s="19">
        <f>(BD253*$D253*$E253*$G253*$I253*$BE$14)</f>
        <v>2042863.2</v>
      </c>
      <c r="BF253" s="20">
        <v>160</v>
      </c>
      <c r="BG253" s="19">
        <f>(BF253*$D253*$E253*$G253*$I253*$BG$14)</f>
        <v>3631756.8</v>
      </c>
      <c r="BH253" s="20"/>
      <c r="BI253" s="19">
        <f>(BH253*$D253*$E253*$G253*$I253*$BI$14)</f>
        <v>0</v>
      </c>
      <c r="BJ253" s="20">
        <v>0</v>
      </c>
      <c r="BK253" s="19">
        <f>(BJ253*$D253*$E253*$G253*$I253*$BK$14)</f>
        <v>0</v>
      </c>
      <c r="BL253" s="20">
        <v>120</v>
      </c>
      <c r="BM253" s="19">
        <f>(BL253*$D253*$E253*$G253*$I253*$BM$14)</f>
        <v>2996199.3600000003</v>
      </c>
      <c r="BN253" s="26">
        <v>45</v>
      </c>
      <c r="BO253" s="19">
        <f>(BN253*$D253*$E253*$G253*$I253*$BO$14)</f>
        <v>1021431.6</v>
      </c>
      <c r="BP253" s="20">
        <v>80</v>
      </c>
      <c r="BQ253" s="19">
        <f>(BP253*$D253*$E253*$G253*$I253*$BQ$14)</f>
        <v>2269848</v>
      </c>
      <c r="BR253" s="20">
        <v>17</v>
      </c>
      <c r="BS253" s="19">
        <f>(BR253*$D253*$E253*$G253*$I253*$BS$14)</f>
        <v>347286.74400000001</v>
      </c>
      <c r="BT253" s="20">
        <v>30</v>
      </c>
      <c r="BU253" s="19">
        <f>(BT253*$D253*$E253*$G253*$I253*$BU$14)</f>
        <v>851193</v>
      </c>
      <c r="BV253" s="20">
        <v>10</v>
      </c>
      <c r="BW253" s="19">
        <f>(BV253*$D253*$E253*$G253*$I253*$BW$14)</f>
        <v>226984.8</v>
      </c>
      <c r="BX253" s="20">
        <v>23</v>
      </c>
      <c r="BY253" s="22">
        <f>(BX253*$D253*$E253*$G253*$I253*$BY$14)</f>
        <v>522065.04</v>
      </c>
      <c r="BZ253" s="20">
        <v>0</v>
      </c>
      <c r="CA253" s="19">
        <f>(BZ253*$D253*$E253*$G253*$H253*$CA$14)</f>
        <v>0</v>
      </c>
      <c r="CB253" s="20">
        <v>0</v>
      </c>
      <c r="CC253" s="19">
        <f>(CB253*$D253*$E253*$G253*$H253*$CC$14)</f>
        <v>0</v>
      </c>
      <c r="CD253" s="20">
        <v>0</v>
      </c>
      <c r="CE253" s="21">
        <f>(CD253*$D253*$E253*$G253*$H253*$CE$14)</f>
        <v>0</v>
      </c>
      <c r="CF253" s="20"/>
      <c r="CG253" s="20">
        <f>(CF253*$D253*$E253*$G253*$H253*$CG$14)</f>
        <v>0</v>
      </c>
      <c r="CH253" s="20"/>
      <c r="CI253" s="19">
        <f>(CH253*$D253*$E253*$G253*$I253*$CI$14)</f>
        <v>0</v>
      </c>
      <c r="CJ253" s="20">
        <v>41</v>
      </c>
      <c r="CK253" s="19">
        <f>(CJ253*$D253*$E253*$G253*$H253*$CK$14)</f>
        <v>542871.97999999986</v>
      </c>
      <c r="CL253" s="20"/>
      <c r="CM253" s="19">
        <f>(CL253*$D253*$E253*$G253*$H253*$CM$14)</f>
        <v>0</v>
      </c>
      <c r="CN253" s="20">
        <v>2</v>
      </c>
      <c r="CO253" s="19">
        <f>(CN253*$D253*$E253*$G253*$H253*$CO$14)</f>
        <v>26481.559999999994</v>
      </c>
      <c r="CP253" s="20">
        <v>11</v>
      </c>
      <c r="CQ253" s="19">
        <f>(CP253*$D253*$E253*$G253*$H253*$CQ$14)</f>
        <v>235118.42199999996</v>
      </c>
      <c r="CR253" s="20">
        <v>69</v>
      </c>
      <c r="CS253" s="19">
        <f>(CR253*$D253*$E253*$G253*$H253*$CS$14)</f>
        <v>1474833.7379999997</v>
      </c>
      <c r="CT253" s="20">
        <v>3</v>
      </c>
      <c r="CU253" s="19">
        <f>(CT253*$D253*$E253*$G253*$I253*$CU$14)</f>
        <v>68095.44</v>
      </c>
      <c r="CV253" s="24"/>
      <c r="CW253" s="19">
        <f>(CV253*$D253*$E253*$G253*$I253*$CW$14)</f>
        <v>0</v>
      </c>
      <c r="CX253" s="20"/>
      <c r="CY253" s="19">
        <f>(CX253*$D253*$E253*$G253*$H253*$CY$14)</f>
        <v>0</v>
      </c>
      <c r="CZ253" s="20">
        <v>0</v>
      </c>
      <c r="DA253" s="19">
        <f>(CZ253*$D253*$E253*$G253*$I253*$DA$14)</f>
        <v>0</v>
      </c>
      <c r="DB253" s="20">
        <v>5</v>
      </c>
      <c r="DC253" s="19">
        <f>(DB253*$D253*$E253*$G253*$I253*$DC$14)</f>
        <v>113492.4</v>
      </c>
      <c r="DD253" s="20">
        <v>4</v>
      </c>
      <c r="DE253" s="19">
        <f>(DD253*$D253*$E253*$G253*$I253*$DE$14)</f>
        <v>108952.704</v>
      </c>
      <c r="DF253" s="20">
        <v>40</v>
      </c>
      <c r="DG253" s="19">
        <f>(DF253*$D253*$E253*$G253*$I253*$DG$14)</f>
        <v>1025971.2959999999</v>
      </c>
      <c r="DH253" s="20">
        <v>10</v>
      </c>
      <c r="DI253" s="19">
        <f>(DH253*$D253*$E253*$G253*$J253*$DI$14)</f>
        <v>361554.36</v>
      </c>
      <c r="DJ253" s="20">
        <v>30</v>
      </c>
      <c r="DK253" s="19">
        <f>(DJ253*$D253*$E253*$G253*$K253*$DK$14)</f>
        <v>1250037.72</v>
      </c>
      <c r="DL253" s="19">
        <f t="shared" si="1232"/>
        <v>1661</v>
      </c>
      <c r="DM253" s="19">
        <f t="shared" si="1232"/>
        <v>37560309.779999994</v>
      </c>
    </row>
    <row r="254" spans="1:117" ht="30" customHeight="1" x14ac:dyDescent="0.25">
      <c r="A254" s="123"/>
      <c r="B254" s="81">
        <v>212</v>
      </c>
      <c r="C254" s="13" t="s">
        <v>373</v>
      </c>
      <c r="D254" s="14">
        <v>22900</v>
      </c>
      <c r="E254" s="23">
        <v>0.7</v>
      </c>
      <c r="F254" s="23"/>
      <c r="G254" s="16">
        <v>1</v>
      </c>
      <c r="H254" s="14">
        <v>1.4</v>
      </c>
      <c r="I254" s="14">
        <v>1.68</v>
      </c>
      <c r="J254" s="14">
        <v>2.23</v>
      </c>
      <c r="K254" s="17">
        <v>2.57</v>
      </c>
      <c r="L254" s="20">
        <v>124</v>
      </c>
      <c r="M254" s="19">
        <f t="shared" ref="M254:M256" si="1233">(L254*$D254*$E254*$G254*$H254)</f>
        <v>2782807.9999999995</v>
      </c>
      <c r="N254" s="20">
        <v>334</v>
      </c>
      <c r="O254" s="20">
        <f t="shared" ref="O254:O256" si="1234">(N254*$D254*$E254*$G254*$H254)</f>
        <v>7495627.9999999991</v>
      </c>
      <c r="P254" s="20">
        <v>10</v>
      </c>
      <c r="Q254" s="19">
        <f t="shared" ref="Q254:Q256" si="1235">(P254*$D254*$E254*$G254*$H254)</f>
        <v>224420</v>
      </c>
      <c r="R254" s="20"/>
      <c r="S254" s="19">
        <f t="shared" ref="S254:S256" si="1236">(R254*$D254*$E254*$G254*$H254)</f>
        <v>0</v>
      </c>
      <c r="T254" s="20">
        <v>0</v>
      </c>
      <c r="U254" s="19">
        <f t="shared" ref="U254:U256" si="1237">(T254*$D254*$E254*$G254*$H254)</f>
        <v>0</v>
      </c>
      <c r="V254" s="20">
        <v>0</v>
      </c>
      <c r="W254" s="19">
        <f t="shared" ref="W254:W256" si="1238">(V254*$D254*$E254*$G254*$H254)</f>
        <v>0</v>
      </c>
      <c r="X254" s="20"/>
      <c r="Y254" s="19">
        <f t="shared" ref="Y254:Y256" si="1239">(X254*$D254*$E254*$G254*$H254)</f>
        <v>0</v>
      </c>
      <c r="Z254" s="20">
        <v>0</v>
      </c>
      <c r="AA254" s="19">
        <f t="shared" ref="AA254:AA256" si="1240">(Z254*$D254*$E254*$G254*$H254)</f>
        <v>0</v>
      </c>
      <c r="AB254" s="20">
        <v>40</v>
      </c>
      <c r="AC254" s="19">
        <f t="shared" ref="AC254:AC256" si="1241">(AB254*$D254*$E254*$G254*$H254)</f>
        <v>897680</v>
      </c>
      <c r="AD254" s="20"/>
      <c r="AE254" s="19">
        <f t="shared" ref="AE254:AE256" si="1242">(AD254*$D254*$E254*$G254*$H254)</f>
        <v>0</v>
      </c>
      <c r="AF254" s="77"/>
      <c r="AG254" s="19">
        <f t="shared" ref="AG254:AG256" si="1243">(AF254*$D254*$E254*$G254*$H254)</f>
        <v>0</v>
      </c>
      <c r="AH254" s="20">
        <v>370</v>
      </c>
      <c r="AI254" s="19">
        <f t="shared" ref="AI254:AI256" si="1244">(AH254*$D254*$E254*$G254*$H254)</f>
        <v>8303539.9999999991</v>
      </c>
      <c r="AJ254" s="24"/>
      <c r="AK254" s="19">
        <f t="shared" ref="AK254:AK256" si="1245">(AJ254*$D254*$E254*$G254*$I254)</f>
        <v>0</v>
      </c>
      <c r="AL254" s="20">
        <v>61</v>
      </c>
      <c r="AM254" s="19">
        <f t="shared" ref="AM254:AM256" si="1246">(AL254*$D254*$E254*$G254*$I254)</f>
        <v>1642754.3999999997</v>
      </c>
      <c r="AN254" s="20"/>
      <c r="AO254" s="19">
        <f t="shared" ref="AO254:AO256" si="1247">(AN254*$D254*$E254*$G254*$H254)</f>
        <v>0</v>
      </c>
      <c r="AP254" s="20">
        <f>49+3</f>
        <v>52</v>
      </c>
      <c r="AQ254" s="20">
        <f t="shared" ref="AQ254:AQ256" si="1248">(AP254*$D254*$E254*$G254*$H254)</f>
        <v>1166984</v>
      </c>
      <c r="AR254" s="20">
        <v>393</v>
      </c>
      <c r="AS254" s="20">
        <f t="shared" ref="AS254:AS256" si="1249">(AR254*$D254*$E254*$G254*$H254)</f>
        <v>8819706</v>
      </c>
      <c r="AT254" s="20">
        <v>0</v>
      </c>
      <c r="AU254" s="19">
        <f t="shared" ref="AU254:AU256" si="1250">(AT254*$D254*$E254*$G254*$H254)</f>
        <v>0</v>
      </c>
      <c r="AV254" s="20">
        <v>0</v>
      </c>
      <c r="AW254" s="19">
        <f t="shared" ref="AW254:AW256" si="1251">(AV254*$D254*$E254*$G254*$H254)</f>
        <v>0</v>
      </c>
      <c r="AX254" s="20">
        <v>0</v>
      </c>
      <c r="AY254" s="19">
        <f t="shared" ref="AY254:AY256" si="1252">(AX254*$D254*$E254*$G254*$H254)</f>
        <v>0</v>
      </c>
      <c r="AZ254" s="20">
        <v>50</v>
      </c>
      <c r="BA254" s="19">
        <f t="shared" ref="BA254:BA256" si="1253">(AZ254*$D254*$E254*$G254*$H254)</f>
        <v>1122100</v>
      </c>
      <c r="BB254" s="20">
        <v>67</v>
      </c>
      <c r="BC254" s="19">
        <f t="shared" ref="BC254:BC256" si="1254">(BB254*$D254*$E254*$G254*$H254)</f>
        <v>1503614</v>
      </c>
      <c r="BD254" s="20">
        <v>90</v>
      </c>
      <c r="BE254" s="19">
        <f t="shared" ref="BE254:BE256" si="1255">(BD254*$D254*$E254*$G254*$I254)</f>
        <v>2423736</v>
      </c>
      <c r="BF254" s="20">
        <v>95</v>
      </c>
      <c r="BG254" s="19">
        <f t="shared" ref="BG254:BG256" si="1256">(BF254*$D254*$E254*$G254*$I254)</f>
        <v>2558388</v>
      </c>
      <c r="BH254" s="20">
        <v>0</v>
      </c>
      <c r="BI254" s="19">
        <f t="shared" ref="BI254:BI256" si="1257">(BH254*$D254*$E254*$G254*$I254)</f>
        <v>0</v>
      </c>
      <c r="BJ254" s="20">
        <v>0</v>
      </c>
      <c r="BK254" s="19">
        <f t="shared" ref="BK254:BK256" si="1258">(BJ254*$D254*$E254*$G254*$I254)</f>
        <v>0</v>
      </c>
      <c r="BL254" s="20">
        <f>252+14</f>
        <v>266</v>
      </c>
      <c r="BM254" s="19">
        <f t="shared" ref="BM254:BM256" si="1259">(BL254*$D254*$E254*$G254*$I254)</f>
        <v>7163486.3999999994</v>
      </c>
      <c r="BN254" s="20">
        <v>81</v>
      </c>
      <c r="BO254" s="19">
        <f t="shared" ref="BO254:BO256" si="1260">(BN254*$D254*$E254*$G254*$I254)</f>
        <v>2181362.4</v>
      </c>
      <c r="BP254" s="20">
        <v>60</v>
      </c>
      <c r="BQ254" s="19">
        <f t="shared" ref="BQ254:BQ256" si="1261">(BP254*$D254*$E254*$G254*$I254)</f>
        <v>1615823.9999999998</v>
      </c>
      <c r="BR254" s="20">
        <v>108</v>
      </c>
      <c r="BS254" s="19">
        <f t="shared" ref="BS254:BS256" si="1262">(BR254*$D254*$E254*$G254*$I254)</f>
        <v>2908483.1999999997</v>
      </c>
      <c r="BT254" s="20">
        <v>128</v>
      </c>
      <c r="BU254" s="19">
        <f t="shared" ref="BU254:BU256" si="1263">(BT254*$D254*$E254*$G254*$I254)</f>
        <v>3447091.1999999993</v>
      </c>
      <c r="BV254" s="20">
        <v>200</v>
      </c>
      <c r="BW254" s="19">
        <f t="shared" ref="BW254:BW256" si="1264">(BV254*$D254*$E254*$G254*$I254)</f>
        <v>5386080</v>
      </c>
      <c r="BX254" s="20">
        <v>140</v>
      </c>
      <c r="BY254" s="22">
        <f t="shared" ref="BY254:BY256" si="1265">(BX254*$D254*$E254*$G254*$I254)</f>
        <v>3770256</v>
      </c>
      <c r="BZ254" s="20">
        <v>0</v>
      </c>
      <c r="CA254" s="19">
        <f t="shared" ref="CA254:CA256" si="1266">(BZ254*$D254*$E254*$G254*$H254)</f>
        <v>0</v>
      </c>
      <c r="CB254" s="20">
        <v>0</v>
      </c>
      <c r="CC254" s="19">
        <f t="shared" ref="CC254:CC256" si="1267">(CB254*$D254*$E254*$G254*$H254)</f>
        <v>0</v>
      </c>
      <c r="CD254" s="20">
        <v>0</v>
      </c>
      <c r="CE254" s="21">
        <f t="shared" ref="CE254:CE256" si="1268">(CD254*$D254*$E254*$G254*$H254)</f>
        <v>0</v>
      </c>
      <c r="CF254" s="20"/>
      <c r="CG254" s="20">
        <f t="shared" ref="CG254:CG256" si="1269">(CF254*$D254*$E254*$G254*$H254)</f>
        <v>0</v>
      </c>
      <c r="CH254" s="20"/>
      <c r="CI254" s="19">
        <f t="shared" ref="CI254:CI256" si="1270">(CH254*$D254*$E254*$G254*$I254)</f>
        <v>0</v>
      </c>
      <c r="CJ254" s="20">
        <v>49</v>
      </c>
      <c r="CK254" s="19">
        <f t="shared" ref="CK254:CK256" si="1271">(CJ254*$D254*$E254*$G254*$H254)</f>
        <v>1099658</v>
      </c>
      <c r="CL254" s="20">
        <v>12</v>
      </c>
      <c r="CM254" s="19">
        <f t="shared" ref="CM254:CM256" si="1272">(CL254*$D254*$E254*$G254*$H254)</f>
        <v>269304</v>
      </c>
      <c r="CN254" s="20">
        <v>25</v>
      </c>
      <c r="CO254" s="19">
        <f t="shared" ref="CO254:CO256" si="1273">(CN254*$D254*$E254*$G254*$H254)</f>
        <v>561050</v>
      </c>
      <c r="CP254" s="20">
        <v>100</v>
      </c>
      <c r="CQ254" s="19">
        <f t="shared" ref="CQ254:CQ256" si="1274">(CP254*$D254*$E254*$G254*$H254)</f>
        <v>2244200</v>
      </c>
      <c r="CR254" s="20">
        <v>230</v>
      </c>
      <c r="CS254" s="19">
        <f t="shared" ref="CS254:CS256" si="1275">(CR254*$D254*$E254*$G254*$H254)</f>
        <v>5161659.9999999991</v>
      </c>
      <c r="CT254" s="20">
        <v>223</v>
      </c>
      <c r="CU254" s="19">
        <f t="shared" ref="CU254:CU256" si="1276">(CT254*$D254*$E254*$G254*$I254)</f>
        <v>6005479.2000000002</v>
      </c>
      <c r="CV254" s="24">
        <v>308</v>
      </c>
      <c r="CW254" s="19">
        <f t="shared" ref="CW254:CW256" si="1277">(CV254*$D254*$E254*$G254*$I254)</f>
        <v>8294563.1999999993</v>
      </c>
      <c r="CX254" s="20"/>
      <c r="CY254" s="19">
        <f t="shared" ref="CY254:CY256" si="1278">(CX254*$D254*$E254*$G254*$H254)</f>
        <v>0</v>
      </c>
      <c r="CZ254" s="20">
        <v>5</v>
      </c>
      <c r="DA254" s="19">
        <f t="shared" ref="DA254:DA256" si="1279">(CZ254*$D254*$E254*$G254*$I254)</f>
        <v>134652</v>
      </c>
      <c r="DB254" s="20">
        <v>47</v>
      </c>
      <c r="DC254" s="19">
        <f t="shared" ref="DC254:DC256" si="1280">(DB254*$D254*$E254*$G254*$I254)</f>
        <v>1265728.8</v>
      </c>
      <c r="DD254" s="20">
        <v>4</v>
      </c>
      <c r="DE254" s="19">
        <f t="shared" ref="DE254:DE256" si="1281">(DD254*$D254*$E254*$G254*$I254)</f>
        <v>107721.59999999998</v>
      </c>
      <c r="DF254" s="20">
        <v>110</v>
      </c>
      <c r="DG254" s="19">
        <f t="shared" ref="DG254:DG256" si="1282">(DF254*$D254*$E254*$G254*$I254)</f>
        <v>2962344</v>
      </c>
      <c r="DH254" s="20">
        <v>70</v>
      </c>
      <c r="DI254" s="19">
        <f t="shared" ref="DI254:DI256" si="1283">(DH254*$D254*$E254*$G254*$J254)</f>
        <v>2502283</v>
      </c>
      <c r="DJ254" s="20">
        <v>35</v>
      </c>
      <c r="DK254" s="19">
        <f t="shared" ref="DK254:DK256" si="1284">(DJ254*$D254*$E254*$G254*$K254)</f>
        <v>1441898.5</v>
      </c>
      <c r="DL254" s="19">
        <f t="shared" si="1232"/>
        <v>3887</v>
      </c>
      <c r="DM254" s="19">
        <f t="shared" si="1232"/>
        <v>97464483.899999991</v>
      </c>
    </row>
    <row r="255" spans="1:117" ht="45" customHeight="1" x14ac:dyDescent="0.25">
      <c r="A255" s="123"/>
      <c r="B255" s="81">
        <v>213</v>
      </c>
      <c r="C255" s="13" t="s">
        <v>374</v>
      </c>
      <c r="D255" s="14">
        <v>22900</v>
      </c>
      <c r="E255" s="23">
        <v>0.78</v>
      </c>
      <c r="F255" s="23"/>
      <c r="G255" s="16">
        <v>1</v>
      </c>
      <c r="H255" s="14">
        <v>1.4</v>
      </c>
      <c r="I255" s="14">
        <v>1.68</v>
      </c>
      <c r="J255" s="14">
        <v>2.23</v>
      </c>
      <c r="K255" s="17">
        <v>2.57</v>
      </c>
      <c r="L255" s="20">
        <v>425</v>
      </c>
      <c r="M255" s="19">
        <f t="shared" si="1233"/>
        <v>10627890</v>
      </c>
      <c r="N255" s="20">
        <v>32</v>
      </c>
      <c r="O255" s="20">
        <f t="shared" si="1234"/>
        <v>800217.59999999998</v>
      </c>
      <c r="P255" s="20"/>
      <c r="Q255" s="19">
        <f t="shared" si="1235"/>
        <v>0</v>
      </c>
      <c r="R255" s="20"/>
      <c r="S255" s="19">
        <f t="shared" si="1236"/>
        <v>0</v>
      </c>
      <c r="T255" s="20">
        <v>0</v>
      </c>
      <c r="U255" s="19">
        <f t="shared" si="1237"/>
        <v>0</v>
      </c>
      <c r="V255" s="20">
        <v>0</v>
      </c>
      <c r="W255" s="19">
        <f t="shared" si="1238"/>
        <v>0</v>
      </c>
      <c r="X255" s="20"/>
      <c r="Y255" s="19">
        <f t="shared" si="1239"/>
        <v>0</v>
      </c>
      <c r="Z255" s="20">
        <v>0</v>
      </c>
      <c r="AA255" s="19">
        <f t="shared" si="1240"/>
        <v>0</v>
      </c>
      <c r="AB255" s="20">
        <v>132</v>
      </c>
      <c r="AC255" s="19">
        <f t="shared" si="1241"/>
        <v>3300897.5999999996</v>
      </c>
      <c r="AD255" s="20"/>
      <c r="AE255" s="19">
        <f t="shared" si="1242"/>
        <v>0</v>
      </c>
      <c r="AF255" s="77"/>
      <c r="AG255" s="19">
        <f t="shared" si="1243"/>
        <v>0</v>
      </c>
      <c r="AH255" s="20">
        <v>522</v>
      </c>
      <c r="AI255" s="19">
        <f t="shared" si="1244"/>
        <v>13053549.6</v>
      </c>
      <c r="AJ255" s="24"/>
      <c r="AK255" s="19">
        <f t="shared" si="1245"/>
        <v>0</v>
      </c>
      <c r="AL255" s="20">
        <v>55</v>
      </c>
      <c r="AM255" s="19">
        <f t="shared" si="1246"/>
        <v>1650448.8</v>
      </c>
      <c r="AN255" s="20"/>
      <c r="AO255" s="19">
        <f t="shared" si="1247"/>
        <v>0</v>
      </c>
      <c r="AP255" s="20">
        <f>15+4</f>
        <v>19</v>
      </c>
      <c r="AQ255" s="20">
        <f t="shared" si="1248"/>
        <v>475129.19999999995</v>
      </c>
      <c r="AR255" s="20">
        <v>537</v>
      </c>
      <c r="AS255" s="20">
        <f t="shared" si="1249"/>
        <v>13428651.6</v>
      </c>
      <c r="AT255" s="20">
        <v>0</v>
      </c>
      <c r="AU255" s="19">
        <f t="shared" si="1250"/>
        <v>0</v>
      </c>
      <c r="AV255" s="20">
        <v>0</v>
      </c>
      <c r="AW255" s="19">
        <f t="shared" si="1251"/>
        <v>0</v>
      </c>
      <c r="AX255" s="20">
        <v>0</v>
      </c>
      <c r="AY255" s="19">
        <f t="shared" si="1252"/>
        <v>0</v>
      </c>
      <c r="AZ255" s="20">
        <v>140</v>
      </c>
      <c r="BA255" s="19">
        <f t="shared" si="1253"/>
        <v>3500952</v>
      </c>
      <c r="BB255" s="20">
        <v>45</v>
      </c>
      <c r="BC255" s="19">
        <f t="shared" si="1254"/>
        <v>1125306</v>
      </c>
      <c r="BD255" s="20">
        <v>200</v>
      </c>
      <c r="BE255" s="19">
        <f t="shared" si="1255"/>
        <v>6001632</v>
      </c>
      <c r="BF255" s="135">
        <v>163</v>
      </c>
      <c r="BG255" s="19">
        <f t="shared" si="1256"/>
        <v>4891330.08</v>
      </c>
      <c r="BH255" s="20">
        <v>0</v>
      </c>
      <c r="BI255" s="19">
        <f t="shared" si="1257"/>
        <v>0</v>
      </c>
      <c r="BJ255" s="20">
        <v>0</v>
      </c>
      <c r="BK255" s="19">
        <f t="shared" si="1258"/>
        <v>0</v>
      </c>
      <c r="BL255" s="20">
        <f>167-14</f>
        <v>153</v>
      </c>
      <c r="BM255" s="19">
        <f t="shared" si="1259"/>
        <v>4591248.4799999995</v>
      </c>
      <c r="BN255" s="20">
        <v>110</v>
      </c>
      <c r="BO255" s="19">
        <f t="shared" si="1260"/>
        <v>3300897.6</v>
      </c>
      <c r="BP255" s="20">
        <v>28</v>
      </c>
      <c r="BQ255" s="19">
        <f t="shared" si="1261"/>
        <v>840228.48</v>
      </c>
      <c r="BR255" s="20">
        <v>228</v>
      </c>
      <c r="BS255" s="19">
        <f t="shared" si="1262"/>
        <v>6841860.4799999995</v>
      </c>
      <c r="BT255" s="20">
        <v>128</v>
      </c>
      <c r="BU255" s="19">
        <f t="shared" si="1263"/>
        <v>3841044.48</v>
      </c>
      <c r="BV255" s="20">
        <v>200</v>
      </c>
      <c r="BW255" s="19">
        <f t="shared" si="1264"/>
        <v>6001632</v>
      </c>
      <c r="BX255" s="20">
        <v>147</v>
      </c>
      <c r="BY255" s="22">
        <f t="shared" si="1265"/>
        <v>4411199.5199999996</v>
      </c>
      <c r="BZ255" s="20">
        <v>0</v>
      </c>
      <c r="CA255" s="19">
        <f t="shared" si="1266"/>
        <v>0</v>
      </c>
      <c r="CB255" s="20">
        <v>0</v>
      </c>
      <c r="CC255" s="19">
        <f t="shared" si="1267"/>
        <v>0</v>
      </c>
      <c r="CD255" s="20">
        <v>0</v>
      </c>
      <c r="CE255" s="21">
        <f t="shared" si="1268"/>
        <v>0</v>
      </c>
      <c r="CF255" s="20"/>
      <c r="CG255" s="20">
        <f t="shared" si="1269"/>
        <v>0</v>
      </c>
      <c r="CH255" s="20"/>
      <c r="CI255" s="19">
        <f t="shared" si="1270"/>
        <v>0</v>
      </c>
      <c r="CJ255" s="20">
        <v>43</v>
      </c>
      <c r="CK255" s="19">
        <f t="shared" si="1271"/>
        <v>1075292.3999999999</v>
      </c>
      <c r="CL255" s="20">
        <v>70</v>
      </c>
      <c r="CM255" s="19">
        <f t="shared" si="1272"/>
        <v>1750476</v>
      </c>
      <c r="CN255" s="20">
        <v>540</v>
      </c>
      <c r="CO255" s="19">
        <f t="shared" si="1273"/>
        <v>13503672</v>
      </c>
      <c r="CP255" s="20">
        <v>175</v>
      </c>
      <c r="CQ255" s="19">
        <f t="shared" si="1274"/>
        <v>4376190</v>
      </c>
      <c r="CR255" s="20">
        <v>302</v>
      </c>
      <c r="CS255" s="19">
        <f t="shared" si="1275"/>
        <v>7552053.5999999996</v>
      </c>
      <c r="CT255" s="20">
        <v>28</v>
      </c>
      <c r="CU255" s="19">
        <f t="shared" si="1276"/>
        <v>840228.48</v>
      </c>
      <c r="CV255" s="24">
        <v>25</v>
      </c>
      <c r="CW255" s="19">
        <f t="shared" si="1277"/>
        <v>750204</v>
      </c>
      <c r="CX255" s="20"/>
      <c r="CY255" s="19">
        <f t="shared" si="1278"/>
        <v>0</v>
      </c>
      <c r="CZ255" s="20">
        <v>4</v>
      </c>
      <c r="DA255" s="19">
        <f t="shared" si="1279"/>
        <v>120032.64</v>
      </c>
      <c r="DB255" s="20">
        <v>47</v>
      </c>
      <c r="DC255" s="19">
        <f t="shared" si="1280"/>
        <v>1410383.52</v>
      </c>
      <c r="DD255" s="20"/>
      <c r="DE255" s="19">
        <f t="shared" si="1281"/>
        <v>0</v>
      </c>
      <c r="DF255" s="20">
        <v>200</v>
      </c>
      <c r="DG255" s="19">
        <f t="shared" si="1282"/>
        <v>6001632</v>
      </c>
      <c r="DH255" s="20">
        <v>22</v>
      </c>
      <c r="DI255" s="19">
        <f t="shared" si="1283"/>
        <v>876309.72</v>
      </c>
      <c r="DJ255" s="20">
        <v>36</v>
      </c>
      <c r="DK255" s="19">
        <f t="shared" si="1284"/>
        <v>1652592.24</v>
      </c>
      <c r="DL255" s="19">
        <f t="shared" si="1232"/>
        <v>4756</v>
      </c>
      <c r="DM255" s="19">
        <f t="shared" si="1232"/>
        <v>128593182.11999999</v>
      </c>
    </row>
    <row r="256" spans="1:117" ht="45" x14ac:dyDescent="0.25">
      <c r="A256" s="123"/>
      <c r="B256" s="81">
        <v>214</v>
      </c>
      <c r="C256" s="13" t="s">
        <v>375</v>
      </c>
      <c r="D256" s="14">
        <v>22900</v>
      </c>
      <c r="E256" s="23">
        <v>1.7</v>
      </c>
      <c r="F256" s="23"/>
      <c r="G256" s="132">
        <v>0.97</v>
      </c>
      <c r="H256" s="14">
        <v>1.4</v>
      </c>
      <c r="I256" s="14">
        <v>1.68</v>
      </c>
      <c r="J256" s="14">
        <v>2.23</v>
      </c>
      <c r="K256" s="17">
        <v>2.57</v>
      </c>
      <c r="L256" s="20">
        <v>127</v>
      </c>
      <c r="M256" s="19">
        <f t="shared" si="1233"/>
        <v>6714101.3799999999</v>
      </c>
      <c r="N256" s="20">
        <v>4</v>
      </c>
      <c r="O256" s="20">
        <f t="shared" si="1234"/>
        <v>211467.75999999998</v>
      </c>
      <c r="P256" s="20"/>
      <c r="Q256" s="19">
        <f t="shared" si="1235"/>
        <v>0</v>
      </c>
      <c r="R256" s="20"/>
      <c r="S256" s="19">
        <f t="shared" si="1236"/>
        <v>0</v>
      </c>
      <c r="T256" s="20"/>
      <c r="U256" s="19">
        <f t="shared" si="1237"/>
        <v>0</v>
      </c>
      <c r="V256" s="20"/>
      <c r="W256" s="19">
        <f t="shared" si="1238"/>
        <v>0</v>
      </c>
      <c r="X256" s="20"/>
      <c r="Y256" s="19">
        <f t="shared" si="1239"/>
        <v>0</v>
      </c>
      <c r="Z256" s="20"/>
      <c r="AA256" s="19">
        <f t="shared" si="1240"/>
        <v>0</v>
      </c>
      <c r="AB256" s="20">
        <v>27</v>
      </c>
      <c r="AC256" s="19">
        <f t="shared" si="1241"/>
        <v>1427407.38</v>
      </c>
      <c r="AD256" s="20">
        <v>600</v>
      </c>
      <c r="AE256" s="19">
        <f t="shared" si="1242"/>
        <v>31720163.999999996</v>
      </c>
      <c r="AF256" s="77"/>
      <c r="AG256" s="19">
        <f t="shared" si="1243"/>
        <v>0</v>
      </c>
      <c r="AH256" s="20"/>
      <c r="AI256" s="19">
        <f t="shared" si="1244"/>
        <v>0</v>
      </c>
      <c r="AJ256" s="24"/>
      <c r="AK256" s="19">
        <f t="shared" si="1245"/>
        <v>0</v>
      </c>
      <c r="AL256" s="20"/>
      <c r="AM256" s="19">
        <f t="shared" si="1246"/>
        <v>0</v>
      </c>
      <c r="AN256" s="20"/>
      <c r="AO256" s="19">
        <f t="shared" si="1247"/>
        <v>0</v>
      </c>
      <c r="AP256" s="20"/>
      <c r="AQ256" s="20">
        <f t="shared" si="1248"/>
        <v>0</v>
      </c>
      <c r="AR256" s="20"/>
      <c r="AS256" s="20">
        <f t="shared" si="1249"/>
        <v>0</v>
      </c>
      <c r="AT256" s="20"/>
      <c r="AU256" s="19">
        <f t="shared" si="1250"/>
        <v>0</v>
      </c>
      <c r="AV256" s="20"/>
      <c r="AW256" s="19">
        <f t="shared" si="1251"/>
        <v>0</v>
      </c>
      <c r="AX256" s="20"/>
      <c r="AY256" s="19">
        <f t="shared" si="1252"/>
        <v>0</v>
      </c>
      <c r="AZ256" s="20"/>
      <c r="BA256" s="19">
        <f t="shared" si="1253"/>
        <v>0</v>
      </c>
      <c r="BB256" s="20"/>
      <c r="BC256" s="19">
        <f t="shared" si="1254"/>
        <v>0</v>
      </c>
      <c r="BD256" s="20">
        <v>24</v>
      </c>
      <c r="BE256" s="19">
        <f t="shared" si="1255"/>
        <v>1522567.872</v>
      </c>
      <c r="BF256" s="20">
        <v>3</v>
      </c>
      <c r="BG256" s="19">
        <f t="shared" si="1256"/>
        <v>190320.984</v>
      </c>
      <c r="BH256" s="20"/>
      <c r="BI256" s="19">
        <f t="shared" si="1257"/>
        <v>0</v>
      </c>
      <c r="BJ256" s="20"/>
      <c r="BK256" s="19">
        <f t="shared" si="1258"/>
        <v>0</v>
      </c>
      <c r="BL256" s="20"/>
      <c r="BM256" s="19">
        <f t="shared" si="1259"/>
        <v>0</v>
      </c>
      <c r="BN256" s="20"/>
      <c r="BO256" s="19">
        <f t="shared" si="1260"/>
        <v>0</v>
      </c>
      <c r="BP256" s="20"/>
      <c r="BQ256" s="19">
        <f t="shared" si="1261"/>
        <v>0</v>
      </c>
      <c r="BR256" s="20"/>
      <c r="BS256" s="19">
        <f t="shared" si="1262"/>
        <v>0</v>
      </c>
      <c r="BT256" s="20"/>
      <c r="BU256" s="19">
        <f t="shared" si="1263"/>
        <v>0</v>
      </c>
      <c r="BV256" s="20"/>
      <c r="BW256" s="19">
        <f t="shared" si="1264"/>
        <v>0</v>
      </c>
      <c r="BX256" s="20"/>
      <c r="BY256" s="22">
        <f t="shared" si="1265"/>
        <v>0</v>
      </c>
      <c r="BZ256" s="20"/>
      <c r="CA256" s="19">
        <f t="shared" si="1266"/>
        <v>0</v>
      </c>
      <c r="CB256" s="20"/>
      <c r="CC256" s="19">
        <f t="shared" si="1267"/>
        <v>0</v>
      </c>
      <c r="CD256" s="20"/>
      <c r="CE256" s="21">
        <f t="shared" si="1268"/>
        <v>0</v>
      </c>
      <c r="CF256" s="20"/>
      <c r="CG256" s="20">
        <f t="shared" si="1269"/>
        <v>0</v>
      </c>
      <c r="CH256" s="20"/>
      <c r="CI256" s="19">
        <f t="shared" si="1270"/>
        <v>0</v>
      </c>
      <c r="CJ256" s="20"/>
      <c r="CK256" s="19">
        <f t="shared" si="1271"/>
        <v>0</v>
      </c>
      <c r="CL256" s="20"/>
      <c r="CM256" s="19">
        <f t="shared" si="1272"/>
        <v>0</v>
      </c>
      <c r="CN256" s="20"/>
      <c r="CO256" s="19">
        <f t="shared" si="1273"/>
        <v>0</v>
      </c>
      <c r="CP256" s="20"/>
      <c r="CQ256" s="19">
        <f t="shared" si="1274"/>
        <v>0</v>
      </c>
      <c r="CR256" s="20"/>
      <c r="CS256" s="19">
        <f t="shared" si="1275"/>
        <v>0</v>
      </c>
      <c r="CT256" s="20"/>
      <c r="CU256" s="19">
        <f t="shared" si="1276"/>
        <v>0</v>
      </c>
      <c r="CV256" s="24"/>
      <c r="CW256" s="19">
        <f t="shared" si="1277"/>
        <v>0</v>
      </c>
      <c r="CX256" s="20"/>
      <c r="CY256" s="19">
        <f t="shared" si="1278"/>
        <v>0</v>
      </c>
      <c r="CZ256" s="20"/>
      <c r="DA256" s="19">
        <f t="shared" si="1279"/>
        <v>0</v>
      </c>
      <c r="DB256" s="20"/>
      <c r="DC256" s="19">
        <f t="shared" si="1280"/>
        <v>0</v>
      </c>
      <c r="DD256" s="20"/>
      <c r="DE256" s="19">
        <f t="shared" si="1281"/>
        <v>0</v>
      </c>
      <c r="DF256" s="20"/>
      <c r="DG256" s="19">
        <f t="shared" si="1282"/>
        <v>0</v>
      </c>
      <c r="DH256" s="20"/>
      <c r="DI256" s="19">
        <f t="shared" si="1283"/>
        <v>0</v>
      </c>
      <c r="DJ256" s="20"/>
      <c r="DK256" s="19">
        <f t="shared" si="1284"/>
        <v>0</v>
      </c>
      <c r="DL256" s="19">
        <f t="shared" si="1232"/>
        <v>785</v>
      </c>
      <c r="DM256" s="19">
        <f t="shared" si="1232"/>
        <v>41786029.375999995</v>
      </c>
    </row>
    <row r="257" spans="1:117" ht="15.75" customHeight="1" x14ac:dyDescent="0.25">
      <c r="A257" s="123"/>
      <c r="B257" s="81">
        <v>215</v>
      </c>
      <c r="C257" s="13" t="s">
        <v>376</v>
      </c>
      <c r="D257" s="14">
        <v>22900</v>
      </c>
      <c r="E257" s="23">
        <v>0.78</v>
      </c>
      <c r="F257" s="23"/>
      <c r="G257" s="16">
        <v>1</v>
      </c>
      <c r="H257" s="14">
        <v>1.4</v>
      </c>
      <c r="I257" s="14">
        <v>1.68</v>
      </c>
      <c r="J257" s="14">
        <v>2.23</v>
      </c>
      <c r="K257" s="17">
        <v>2.57</v>
      </c>
      <c r="L257" s="20">
        <v>73</v>
      </c>
      <c r="M257" s="19">
        <f t="shared" si="1054"/>
        <v>2008046.04</v>
      </c>
      <c r="N257" s="20">
        <v>530</v>
      </c>
      <c r="O257" s="20">
        <f>(N257*$D257*$E257*$G257*$H257*$O$14)</f>
        <v>14578964.4</v>
      </c>
      <c r="P257" s="20"/>
      <c r="Q257" s="19">
        <f>(P257*$D257*$E257*$G257*$H257*$Q$14)</f>
        <v>0</v>
      </c>
      <c r="R257" s="20"/>
      <c r="S257" s="19">
        <f>(R257/12*7*$D257*$E257*$G257*$H257*$S$14)+(R257/12*5*$D257*$E257*$G257*$H257*$S$15)</f>
        <v>0</v>
      </c>
      <c r="T257" s="20">
        <v>0</v>
      </c>
      <c r="U257" s="19">
        <f>(T257*$D257*$E257*$G257*$H257*$U$14)</f>
        <v>0</v>
      </c>
      <c r="V257" s="20">
        <v>0</v>
      </c>
      <c r="W257" s="19">
        <f>(V257*$D257*$E257*$G257*$H257*$W$14)</f>
        <v>0</v>
      </c>
      <c r="X257" s="20"/>
      <c r="Y257" s="19">
        <f>(X257*$D257*$E257*$G257*$H257*$Y$14)</f>
        <v>0</v>
      </c>
      <c r="Z257" s="20">
        <v>0</v>
      </c>
      <c r="AA257" s="19">
        <f>(Z257*$D257*$E257*$G257*$H257*$AA$14)</f>
        <v>0</v>
      </c>
      <c r="AB257" s="20">
        <v>9</v>
      </c>
      <c r="AC257" s="19">
        <f>(AB257*$D257*$E257*$G257*$H257*$AC$14)</f>
        <v>247567.32</v>
      </c>
      <c r="AD257" s="20"/>
      <c r="AE257" s="19">
        <f>(AD257*$D257*$E257*$G257*$H257*$AE$14)</f>
        <v>0</v>
      </c>
      <c r="AF257" s="77"/>
      <c r="AG257" s="19">
        <f>(AF257*$D257*$E257*$G257*$H257*$AG$14)</f>
        <v>0</v>
      </c>
      <c r="AH257" s="20">
        <v>36</v>
      </c>
      <c r="AI257" s="19">
        <f>(AH257*$D257*$E257*$G257*$H257*$AI$14)</f>
        <v>990269.28</v>
      </c>
      <c r="AJ257" s="24"/>
      <c r="AK257" s="19">
        <f>(AJ257*$D257*$E257*$G257*$I257*$AK$14)</f>
        <v>0</v>
      </c>
      <c r="AL257" s="20">
        <v>3</v>
      </c>
      <c r="AM257" s="19">
        <f>(AL257*$D257*$E257*$G257*$I257*$AM$14)</f>
        <v>99026.928</v>
      </c>
      <c r="AN257" s="20"/>
      <c r="AO257" s="19">
        <f>(AN257*$D257*$E257*$G257*$H257*$AO$14)</f>
        <v>0</v>
      </c>
      <c r="AP257" s="20"/>
      <c r="AQ257" s="20">
        <f>(AP257*$D257*$E257*$G257*$H257*$AQ$14)</f>
        <v>0</v>
      </c>
      <c r="AR257" s="20">
        <v>8</v>
      </c>
      <c r="AS257" s="20">
        <f>(AR257*$D257*$E257*$G257*$H257*$AS$14)</f>
        <v>230062.55999999997</v>
      </c>
      <c r="AT257" s="20">
        <v>0</v>
      </c>
      <c r="AU257" s="19">
        <f>(AT257*$D257*$E257*$G257*$H257*$AU$14)</f>
        <v>0</v>
      </c>
      <c r="AV257" s="20">
        <v>0</v>
      </c>
      <c r="AW257" s="19">
        <f>(AV257*$D257*$E257*$G257*$H257*$AW$14)</f>
        <v>0</v>
      </c>
      <c r="AX257" s="20">
        <v>0</v>
      </c>
      <c r="AY257" s="19">
        <f>(AX257*$D257*$E257*$G257*$H257*$AY$14)</f>
        <v>0</v>
      </c>
      <c r="AZ257" s="20">
        <v>10</v>
      </c>
      <c r="BA257" s="19">
        <f>(AZ257*$D257*$E257*$G257*$H257*$BA$14)</f>
        <v>275074.8</v>
      </c>
      <c r="BB257" s="20">
        <v>11</v>
      </c>
      <c r="BC257" s="19">
        <f>(BB257*$D257*$E257*$G257*$H257*$BC$14)</f>
        <v>302582.28000000003</v>
      </c>
      <c r="BD257" s="20">
        <v>28</v>
      </c>
      <c r="BE257" s="19">
        <f>(BD257*$D257*$E257*$G257*$I257*$BE$14)</f>
        <v>840228.48</v>
      </c>
      <c r="BF257" s="20">
        <v>57</v>
      </c>
      <c r="BG257" s="19">
        <f>(BF257*$D257*$E257*$G257*$I257*$BG$14)</f>
        <v>1710465.1199999999</v>
      </c>
      <c r="BH257" s="20">
        <v>0</v>
      </c>
      <c r="BI257" s="19">
        <f>(BH257*$D257*$E257*$G257*$I257*$BI$14)</f>
        <v>0</v>
      </c>
      <c r="BJ257" s="20">
        <v>0</v>
      </c>
      <c r="BK257" s="19">
        <f>(BJ257*$D257*$E257*$G257*$I257*$BK$14)</f>
        <v>0</v>
      </c>
      <c r="BL257" s="20">
        <v>75</v>
      </c>
      <c r="BM257" s="19">
        <f>(BL257*$D257*$E257*$G257*$I257*$BM$14)</f>
        <v>2475673.2000000002</v>
      </c>
      <c r="BN257" s="20">
        <v>9</v>
      </c>
      <c r="BO257" s="19">
        <f>(BN257*$D257*$E257*$G257*$I257*$BO$14)</f>
        <v>270073.44</v>
      </c>
      <c r="BP257" s="20">
        <v>3</v>
      </c>
      <c r="BQ257" s="19">
        <f>(BP257*$D257*$E257*$G257*$I257*$BQ$14)</f>
        <v>112530.59999999999</v>
      </c>
      <c r="BR257" s="20">
        <v>4</v>
      </c>
      <c r="BS257" s="19">
        <f>(BR257*$D257*$E257*$G257*$I257*$BS$14)</f>
        <v>108029.376</v>
      </c>
      <c r="BT257" s="20">
        <v>29</v>
      </c>
      <c r="BU257" s="19">
        <f>(BT257*$D257*$E257*$G257*$I257*$BU$14)</f>
        <v>1087795.8</v>
      </c>
      <c r="BV257" s="20">
        <v>7</v>
      </c>
      <c r="BW257" s="19">
        <f>(BV257*$D257*$E257*$G257*$I257*$BW$14)</f>
        <v>210057.12</v>
      </c>
      <c r="BX257" s="20">
        <v>44</v>
      </c>
      <c r="BY257" s="22">
        <f>(BX257*$D257*$E257*$G257*$I257*$BY$14)</f>
        <v>1320359.04</v>
      </c>
      <c r="BZ257" s="20">
        <v>0</v>
      </c>
      <c r="CA257" s="19">
        <f>(BZ257*$D257*$E257*$G257*$H257*$CA$14)</f>
        <v>0</v>
      </c>
      <c r="CB257" s="20"/>
      <c r="CC257" s="19">
        <f>(CB257*$D257*$E257*$G257*$H257*$CC$14)</f>
        <v>0</v>
      </c>
      <c r="CD257" s="20">
        <v>0</v>
      </c>
      <c r="CE257" s="21">
        <f>(CD257*$D257*$E257*$G257*$H257*$CE$14)</f>
        <v>0</v>
      </c>
      <c r="CF257" s="20"/>
      <c r="CG257" s="20">
        <f>(CF257*$D257*$E257*$G257*$H257*$CG$14)</f>
        <v>0</v>
      </c>
      <c r="CH257" s="20"/>
      <c r="CI257" s="19">
        <f>(CH257*$D257*$E257*$G257*$I257*$CI$14)</f>
        <v>0</v>
      </c>
      <c r="CJ257" s="20">
        <v>1</v>
      </c>
      <c r="CK257" s="19">
        <f>(CJ257*$D257*$E257*$G257*$H257*$CK$14)</f>
        <v>17504.759999999998</v>
      </c>
      <c r="CL257" s="20"/>
      <c r="CM257" s="19">
        <f>(CL257*$D257*$E257*$G257*$H257*$CM$14)</f>
        <v>0</v>
      </c>
      <c r="CN257" s="20"/>
      <c r="CO257" s="19">
        <f>(CN257*$D257*$E257*$G257*$H257*$CO$14)</f>
        <v>0</v>
      </c>
      <c r="CP257" s="20">
        <v>1</v>
      </c>
      <c r="CQ257" s="19">
        <f>(CP257*$D257*$E257*$G257*$H257*$CQ$14)</f>
        <v>28257.683999999997</v>
      </c>
      <c r="CR257" s="20">
        <v>100</v>
      </c>
      <c r="CS257" s="19">
        <f>(CR257*$D257*$E257*$G257*$H257*$CS$14)</f>
        <v>2825768.4</v>
      </c>
      <c r="CT257" s="20">
        <v>52</v>
      </c>
      <c r="CU257" s="19">
        <f>(CT257*$D257*$E257*$G257*$I257*$CU$14)</f>
        <v>1560424.3199999998</v>
      </c>
      <c r="CV257" s="24">
        <v>130</v>
      </c>
      <c r="CW257" s="19">
        <f>(CV257*$D257*$E257*$G257*$I257*$CW$14)</f>
        <v>3510954.7199999997</v>
      </c>
      <c r="CX257" s="20"/>
      <c r="CY257" s="19">
        <f>(CX257*$D257*$E257*$G257*$H257*$CY$14)</f>
        <v>0</v>
      </c>
      <c r="CZ257" s="20"/>
      <c r="DA257" s="19">
        <f>(CZ257*$D257*$E257*$G257*$I257*$DA$14)</f>
        <v>0</v>
      </c>
      <c r="DB257" s="20">
        <v>3</v>
      </c>
      <c r="DC257" s="19">
        <f>(DB257*$D257*$E257*$G257*$I257*$DC$14)</f>
        <v>90024.48</v>
      </c>
      <c r="DD257" s="20"/>
      <c r="DE257" s="19">
        <f>(DD257*$D257*$E257*$G257*$I257*$DE$14)</f>
        <v>0</v>
      </c>
      <c r="DF257" s="20">
        <v>7</v>
      </c>
      <c r="DG257" s="19">
        <f>(DF257*$D257*$E257*$G257*$I257*$DG$14)</f>
        <v>237364.54559999998</v>
      </c>
      <c r="DH257" s="20"/>
      <c r="DI257" s="19">
        <f>(DH257*$D257*$E257*$G257*$J257*$DI$14)</f>
        <v>0</v>
      </c>
      <c r="DJ257" s="20">
        <v>3</v>
      </c>
      <c r="DK257" s="19">
        <f>(DJ257*$D257*$E257*$G257*$K257*$DK$14)</f>
        <v>165259.22399999999</v>
      </c>
      <c r="DL257" s="19">
        <f t="shared" si="1232"/>
        <v>1233</v>
      </c>
      <c r="DM257" s="19">
        <f t="shared" si="1232"/>
        <v>35302363.917599998</v>
      </c>
    </row>
    <row r="258" spans="1:117" ht="15.75" customHeight="1" x14ac:dyDescent="0.25">
      <c r="A258" s="123"/>
      <c r="B258" s="81">
        <v>216</v>
      </c>
      <c r="C258" s="13" t="s">
        <v>377</v>
      </c>
      <c r="D258" s="14">
        <v>22900</v>
      </c>
      <c r="E258" s="23">
        <v>1.54</v>
      </c>
      <c r="F258" s="23"/>
      <c r="G258" s="16">
        <v>1</v>
      </c>
      <c r="H258" s="14">
        <v>1.4</v>
      </c>
      <c r="I258" s="14">
        <v>1.68</v>
      </c>
      <c r="J258" s="14">
        <v>2.23</v>
      </c>
      <c r="K258" s="17">
        <v>2.57</v>
      </c>
      <c r="L258" s="20">
        <v>6</v>
      </c>
      <c r="M258" s="19">
        <f t="shared" si="1054"/>
        <v>325857.83999999997</v>
      </c>
      <c r="N258" s="20">
        <v>60</v>
      </c>
      <c r="O258" s="20">
        <f>(N258*$D258*$E258*$G258*$H258*$O$14)</f>
        <v>3258578.4000000004</v>
      </c>
      <c r="P258" s="20"/>
      <c r="Q258" s="19">
        <f>(P258*$D258*$E258*$G258*$H258*$Q$14)</f>
        <v>0</v>
      </c>
      <c r="R258" s="20"/>
      <c r="S258" s="19">
        <f>(R258/12*7*$D258*$E258*$G258*$H258*$S$14)+(R258/12*5*$D258*$E258*$G258*$H258*$S$15)</f>
        <v>0</v>
      </c>
      <c r="T258" s="20"/>
      <c r="U258" s="19">
        <f>(T258*$D258*$E258*$G258*$H258*$U$14)</f>
        <v>0</v>
      </c>
      <c r="V258" s="20"/>
      <c r="W258" s="19">
        <f>(V258*$D258*$E258*$G258*$H258*$W$14)</f>
        <v>0</v>
      </c>
      <c r="X258" s="20"/>
      <c r="Y258" s="19">
        <f>(X258*$D258*$E258*$G258*$H258*$Y$14)</f>
        <v>0</v>
      </c>
      <c r="Z258" s="20"/>
      <c r="AA258" s="19">
        <f>(Z258*$D258*$E258*$G258*$H258*$AA$14)</f>
        <v>0</v>
      </c>
      <c r="AB258" s="20"/>
      <c r="AC258" s="19">
        <f>(AB258*$D258*$E258*$G258*$H258*$AC$14)</f>
        <v>0</v>
      </c>
      <c r="AD258" s="20"/>
      <c r="AE258" s="19">
        <f>(AD258*$D258*$E258*$G258*$H258*$AE$14)</f>
        <v>0</v>
      </c>
      <c r="AF258" s="77"/>
      <c r="AG258" s="19">
        <f>(AF258*$D258*$E258*$G258*$H258*$AG$14)</f>
        <v>0</v>
      </c>
      <c r="AH258" s="20"/>
      <c r="AI258" s="19">
        <f>(AH258*$D258*$E258*$G258*$H258*$AI$14)</f>
        <v>0</v>
      </c>
      <c r="AJ258" s="24"/>
      <c r="AK258" s="19">
        <f>(AJ258*$D258*$E258*$G258*$I258*$AK$14)</f>
        <v>0</v>
      </c>
      <c r="AL258" s="20"/>
      <c r="AM258" s="19">
        <f>(AL258*$D258*$E258*$G258*$I258*$AM$14)</f>
        <v>0</v>
      </c>
      <c r="AN258" s="28"/>
      <c r="AO258" s="19">
        <f>(AN258*$D258*$E258*$G258*$H258*$AO$14)</f>
        <v>0</v>
      </c>
      <c r="AP258" s="20"/>
      <c r="AQ258" s="20">
        <f>(AP258*$D258*$E258*$G258*$H258*$AQ$14)</f>
        <v>0</v>
      </c>
      <c r="AR258" s="20"/>
      <c r="AS258" s="20">
        <f>(AR258*$D258*$E258*$G258*$H258*$AS$14)</f>
        <v>0</v>
      </c>
      <c r="AT258" s="20"/>
      <c r="AU258" s="19">
        <f>(AT258*$D258*$E258*$G258*$H258*$AU$14)</f>
        <v>0</v>
      </c>
      <c r="AV258" s="20"/>
      <c r="AW258" s="19">
        <f>(AV258*$D258*$E258*$G258*$H258*$AW$14)</f>
        <v>0</v>
      </c>
      <c r="AX258" s="20"/>
      <c r="AY258" s="19">
        <f>(AX258*$D258*$E258*$G258*$H258*$AY$14)</f>
        <v>0</v>
      </c>
      <c r="AZ258" s="20"/>
      <c r="BA258" s="19">
        <f>(AZ258*$D258*$E258*$G258*$H258*$BA$14)</f>
        <v>0</v>
      </c>
      <c r="BB258" s="20"/>
      <c r="BC258" s="19">
        <f>(BB258*$D258*$E258*$G258*$H258*$BC$14)</f>
        <v>0</v>
      </c>
      <c r="BD258" s="20">
        <v>3</v>
      </c>
      <c r="BE258" s="19">
        <f>(BD258*$D258*$E258*$G258*$I258*$BE$14)</f>
        <v>177740.63999999998</v>
      </c>
      <c r="BF258" s="20">
        <v>1</v>
      </c>
      <c r="BG258" s="19">
        <f>(BF258*$D258*$E258*$G258*$I258*$BG$14)</f>
        <v>59246.879999999997</v>
      </c>
      <c r="BH258" s="20"/>
      <c r="BI258" s="19">
        <f>(BH258*$D258*$E258*$G258*$I258*$BI$14)</f>
        <v>0</v>
      </c>
      <c r="BJ258" s="20"/>
      <c r="BK258" s="19">
        <f>(BJ258*$D258*$E258*$G258*$I258*$BK$14)</f>
        <v>0</v>
      </c>
      <c r="BL258" s="20"/>
      <c r="BM258" s="19">
        <f>(BL258*$D258*$E258*$G258*$I258*$BM$14)</f>
        <v>0</v>
      </c>
      <c r="BN258" s="20"/>
      <c r="BO258" s="19">
        <f>(BN258*$D258*$E258*$G258*$I258*$BO$14)</f>
        <v>0</v>
      </c>
      <c r="BP258" s="20"/>
      <c r="BQ258" s="19">
        <f>(BP258*$D258*$E258*$G258*$I258*$BQ$14)</f>
        <v>0</v>
      </c>
      <c r="BR258" s="20"/>
      <c r="BS258" s="19">
        <f>(BR258*$D258*$E258*$G258*$I258*$BS$14)</f>
        <v>0</v>
      </c>
      <c r="BT258" s="20"/>
      <c r="BU258" s="19">
        <f>(BT258*$D258*$E258*$G258*$I258*$BU$14)</f>
        <v>0</v>
      </c>
      <c r="BV258" s="20"/>
      <c r="BW258" s="19">
        <f>(BV258*$D258*$E258*$G258*$I258*$BW$14)</f>
        <v>0</v>
      </c>
      <c r="BX258" s="20"/>
      <c r="BY258" s="22">
        <f>(BX258*$D258*$E258*$G258*$I258*$BY$14)</f>
        <v>0</v>
      </c>
      <c r="BZ258" s="20"/>
      <c r="CA258" s="19">
        <f>(BZ258*$D258*$E258*$G258*$H258*$CA$14)</f>
        <v>0</v>
      </c>
      <c r="CB258" s="20"/>
      <c r="CC258" s="19">
        <f>(CB258*$D258*$E258*$G258*$H258*$CC$14)</f>
        <v>0</v>
      </c>
      <c r="CD258" s="20"/>
      <c r="CE258" s="21">
        <f>(CD258*$D258*$E258*$G258*$H258*$CE$14)</f>
        <v>0</v>
      </c>
      <c r="CF258" s="20"/>
      <c r="CG258" s="20">
        <f>(CF258*$D258*$E258*$G258*$H258*$CG$14)</f>
        <v>0</v>
      </c>
      <c r="CH258" s="20"/>
      <c r="CI258" s="19">
        <f>(CH258*$D258*$E258*$G258*$I258*$CI$14)</f>
        <v>0</v>
      </c>
      <c r="CJ258" s="20"/>
      <c r="CK258" s="19">
        <f>(CJ258*$D258*$E258*$G258*$H258*$CK$14)</f>
        <v>0</v>
      </c>
      <c r="CL258" s="20"/>
      <c r="CM258" s="19">
        <f>(CL258*$D258*$E258*$G258*$H258*$CM$14)</f>
        <v>0</v>
      </c>
      <c r="CN258" s="20"/>
      <c r="CO258" s="19">
        <f>(CN258*$D258*$E258*$G258*$H258*$CO$14)</f>
        <v>0</v>
      </c>
      <c r="CP258" s="20"/>
      <c r="CQ258" s="19">
        <f>(CP258*$D258*$E258*$G258*$H258*$CQ$14)</f>
        <v>0</v>
      </c>
      <c r="CR258" s="20"/>
      <c r="CS258" s="19">
        <f>(CR258*$D258*$E258*$G258*$H258*$CS$14)</f>
        <v>0</v>
      </c>
      <c r="CT258" s="20"/>
      <c r="CU258" s="19">
        <f>(CT258*$D258*$E258*$G258*$I258*$CU$14)</f>
        <v>0</v>
      </c>
      <c r="CV258" s="24"/>
      <c r="CW258" s="19">
        <f>(CV258*$D258*$E258*$G258*$I258*$CW$14)</f>
        <v>0</v>
      </c>
      <c r="CX258" s="20"/>
      <c r="CY258" s="19">
        <f>(CX258*$D258*$E258*$G258*$H258*$CY$14)</f>
        <v>0</v>
      </c>
      <c r="CZ258" s="20"/>
      <c r="DA258" s="19">
        <f>(CZ258*$D258*$E258*$G258*$I258*$DA$14)</f>
        <v>0</v>
      </c>
      <c r="DB258" s="20"/>
      <c r="DC258" s="19">
        <f>(DB258*$D258*$E258*$G258*$I258*$DC$14)</f>
        <v>0</v>
      </c>
      <c r="DD258" s="20"/>
      <c r="DE258" s="19">
        <f>(DD258*$D258*$E258*$G258*$I258*$DE$14)</f>
        <v>0</v>
      </c>
      <c r="DF258" s="20"/>
      <c r="DG258" s="19">
        <f>(DF258*$D258*$E258*$G258*$I258*$DG$14)</f>
        <v>0</v>
      </c>
      <c r="DH258" s="20"/>
      <c r="DI258" s="19">
        <f>(DH258*$D258*$E258*$G258*$J258*$DI$14)</f>
        <v>0</v>
      </c>
      <c r="DJ258" s="20"/>
      <c r="DK258" s="19">
        <f>(DJ258*$D258*$E258*$G258*$K258*$DK$14)</f>
        <v>0</v>
      </c>
      <c r="DL258" s="19">
        <f t="shared" si="1232"/>
        <v>70</v>
      </c>
      <c r="DM258" s="19">
        <f t="shared" si="1232"/>
        <v>3821423.7600000002</v>
      </c>
    </row>
    <row r="259" spans="1:117" ht="30" customHeight="1" x14ac:dyDescent="0.25">
      <c r="A259" s="123"/>
      <c r="B259" s="81">
        <v>217</v>
      </c>
      <c r="C259" s="13" t="s">
        <v>378</v>
      </c>
      <c r="D259" s="14">
        <v>22900</v>
      </c>
      <c r="E259" s="23">
        <v>0.75</v>
      </c>
      <c r="F259" s="23"/>
      <c r="G259" s="16">
        <v>1</v>
      </c>
      <c r="H259" s="14">
        <v>1.4</v>
      </c>
      <c r="I259" s="14">
        <v>1.68</v>
      </c>
      <c r="J259" s="14">
        <v>2.23</v>
      </c>
      <c r="K259" s="17">
        <v>2.57</v>
      </c>
      <c r="L259" s="20">
        <v>10</v>
      </c>
      <c r="M259" s="19">
        <f>(L259*$D259*$E259*$G259*$H259)</f>
        <v>240449.99999999997</v>
      </c>
      <c r="N259" s="20">
        <v>0</v>
      </c>
      <c r="O259" s="20">
        <f>(N259*$D259*$E259*$G259*$H259)</f>
        <v>0</v>
      </c>
      <c r="P259" s="20">
        <v>100</v>
      </c>
      <c r="Q259" s="19">
        <f>(P259*$D259*$E259*$G259*$H259)</f>
        <v>2404500</v>
      </c>
      <c r="R259" s="20"/>
      <c r="S259" s="19">
        <f>(R259*$D259*$E259*$G259*$H259)</f>
        <v>0</v>
      </c>
      <c r="T259" s="20">
        <v>0</v>
      </c>
      <c r="U259" s="19">
        <f>(T259*$D259*$E259*$G259*$H259)</f>
        <v>0</v>
      </c>
      <c r="V259" s="20">
        <v>0</v>
      </c>
      <c r="W259" s="19">
        <f>(V259*$D259*$E259*$G259*$H259)</f>
        <v>0</v>
      </c>
      <c r="X259" s="20"/>
      <c r="Y259" s="19">
        <f>(X259*$D259*$E259*$G259*$H259)</f>
        <v>0</v>
      </c>
      <c r="Z259" s="20">
        <v>0</v>
      </c>
      <c r="AA259" s="19">
        <f>(Z259*$D259*$E259*$G259*$H259)</f>
        <v>0</v>
      </c>
      <c r="AB259" s="20">
        <v>15</v>
      </c>
      <c r="AC259" s="19">
        <f>(AB259*$D259*$E259*$G259*$H259)</f>
        <v>360675</v>
      </c>
      <c r="AD259" s="20">
        <v>0</v>
      </c>
      <c r="AE259" s="19">
        <f>(AD259*$D259*$E259*$G259*$H259)</f>
        <v>0</v>
      </c>
      <c r="AF259" s="77"/>
      <c r="AG259" s="19">
        <f>(AF259*$D259*$E259*$G259*$H259)</f>
        <v>0</v>
      </c>
      <c r="AH259" s="20">
        <v>190</v>
      </c>
      <c r="AI259" s="19">
        <f>(AH259*$D259*$E259*$G259*$H259)</f>
        <v>4568550</v>
      </c>
      <c r="AJ259" s="24">
        <v>0</v>
      </c>
      <c r="AK259" s="19">
        <f>(AJ259*$D259*$E259*$G259*$I259)</f>
        <v>0</v>
      </c>
      <c r="AL259" s="20">
        <v>50</v>
      </c>
      <c r="AM259" s="19">
        <f>(AL259*$D259*$E259*$G259*$I259)</f>
        <v>1442700</v>
      </c>
      <c r="AN259" s="20">
        <v>23</v>
      </c>
      <c r="AO259" s="19">
        <f>(AN259*$D259*$E259*$G259*$H259)</f>
        <v>553035</v>
      </c>
      <c r="AP259" s="20">
        <v>1</v>
      </c>
      <c r="AQ259" s="20">
        <f>(AP259*$D259*$E259*$G259*$H259)</f>
        <v>24045</v>
      </c>
      <c r="AR259" s="20">
        <v>171</v>
      </c>
      <c r="AS259" s="20">
        <f>(AR259*$D259*$E259*$G259*$H259)</f>
        <v>4111694.9999999995</v>
      </c>
      <c r="AT259" s="20">
        <v>0</v>
      </c>
      <c r="AU259" s="19">
        <f>(AT259*$D259*$E259*$G259*$H259)</f>
        <v>0</v>
      </c>
      <c r="AV259" s="20">
        <v>0</v>
      </c>
      <c r="AW259" s="19">
        <f>(AV259*$D259*$E259*$G259*$H259)</f>
        <v>0</v>
      </c>
      <c r="AX259" s="20">
        <v>0</v>
      </c>
      <c r="AY259" s="19">
        <f>(AX259*$D259*$E259*$G259*$H259)</f>
        <v>0</v>
      </c>
      <c r="AZ259" s="20">
        <v>200</v>
      </c>
      <c r="BA259" s="19">
        <f>(AZ259*$D259*$E259*$G259*$H259)</f>
        <v>4809000</v>
      </c>
      <c r="BB259" s="20">
        <v>147</v>
      </c>
      <c r="BC259" s="19">
        <f>(BB259*$D259*$E259*$G259*$H259)</f>
        <v>3534615</v>
      </c>
      <c r="BD259" s="20">
        <v>950</v>
      </c>
      <c r="BE259" s="19">
        <f>(BD259*$D259*$E259*$G259*$I259)</f>
        <v>27411300</v>
      </c>
      <c r="BF259" s="20">
        <v>20</v>
      </c>
      <c r="BG259" s="19">
        <f>(BF259*$D259*$E259*$G259*$I259)</f>
        <v>577080</v>
      </c>
      <c r="BH259" s="20">
        <v>530</v>
      </c>
      <c r="BI259" s="19">
        <f>(BH259*$D259*$E259*$G259*$I259)</f>
        <v>15292620</v>
      </c>
      <c r="BJ259" s="20">
        <v>0</v>
      </c>
      <c r="BK259" s="19">
        <f>(BJ259*$D259*$E259*$G259*$I259)</f>
        <v>0</v>
      </c>
      <c r="BL259" s="20">
        <f>244+38</f>
        <v>282</v>
      </c>
      <c r="BM259" s="19">
        <f>(BL259*$D259*$E259*$G259*$I259)</f>
        <v>8136828</v>
      </c>
      <c r="BN259" s="20">
        <v>150</v>
      </c>
      <c r="BO259" s="19">
        <f>(BN259*$D259*$E259*$G259*$I259)</f>
        <v>4328100</v>
      </c>
      <c r="BP259" s="20">
        <v>319</v>
      </c>
      <c r="BQ259" s="19">
        <f>(BP259*$D259*$E259*$G259*$I259)</f>
        <v>9204426</v>
      </c>
      <c r="BR259" s="20">
        <v>464</v>
      </c>
      <c r="BS259" s="19">
        <f>(BR259*$D259*$E259*$G259*$I259)</f>
        <v>13388256</v>
      </c>
      <c r="BT259" s="20">
        <v>140</v>
      </c>
      <c r="BU259" s="19">
        <f>(BT259*$D259*$E259*$G259*$I259)</f>
        <v>4039560</v>
      </c>
      <c r="BV259" s="20">
        <v>150</v>
      </c>
      <c r="BW259" s="19">
        <f>(BV259*$D259*$E259*$G259*$I259)</f>
        <v>4328100</v>
      </c>
      <c r="BX259" s="20">
        <f>290+10</f>
        <v>300</v>
      </c>
      <c r="BY259" s="22">
        <f>(BX259*$D259*$E259*$G259*$I259)</f>
        <v>8656200</v>
      </c>
      <c r="BZ259" s="20">
        <v>507</v>
      </c>
      <c r="CA259" s="19">
        <f>(BZ259*$D259*$E259*$G259*$H259)</f>
        <v>12190815</v>
      </c>
      <c r="CB259" s="20">
        <v>480</v>
      </c>
      <c r="CC259" s="19">
        <f>(CB259*$D259*$E259*$G259*$H259)</f>
        <v>11541600</v>
      </c>
      <c r="CD259" s="20">
        <v>0</v>
      </c>
      <c r="CE259" s="21">
        <f>(CD259*$D259*$E259*$G259*$H259)</f>
        <v>0</v>
      </c>
      <c r="CF259" s="20"/>
      <c r="CG259" s="20">
        <f>(CF259*$D259*$E259*$G259*$H259)</f>
        <v>0</v>
      </c>
      <c r="CH259" s="20"/>
      <c r="CI259" s="19">
        <f>(CH259*$D259*$E259*$G259*$I259)</f>
        <v>0</v>
      </c>
      <c r="CJ259" s="20">
        <v>9</v>
      </c>
      <c r="CK259" s="19">
        <f>(CJ259*$D259*$E259*$G259*$H259)</f>
        <v>216405</v>
      </c>
      <c r="CL259" s="20">
        <v>3</v>
      </c>
      <c r="CM259" s="19">
        <f>(CL259*$D259*$E259*$G259*$H259)</f>
        <v>72135</v>
      </c>
      <c r="CN259" s="20">
        <v>74</v>
      </c>
      <c r="CO259" s="19">
        <f>(CN259*$D259*$E259*$G259*$H259)</f>
        <v>1779330</v>
      </c>
      <c r="CP259" s="20">
        <v>225</v>
      </c>
      <c r="CQ259" s="19">
        <f>(CP259*$D259*$E259*$G259*$H259)</f>
        <v>5410125</v>
      </c>
      <c r="CR259" s="20">
        <v>420</v>
      </c>
      <c r="CS259" s="19">
        <f>(CR259*$D259*$E259*$G259*$H259)</f>
        <v>10098900</v>
      </c>
      <c r="CT259" s="20">
        <v>43</v>
      </c>
      <c r="CU259" s="19">
        <f>(CT259*$D259*$E259*$G259*$I259)</f>
        <v>1240722</v>
      </c>
      <c r="CV259" s="24">
        <v>23</v>
      </c>
      <c r="CW259" s="19">
        <f>(CV259*$D259*$E259*$G259*$I259)</f>
        <v>663642</v>
      </c>
      <c r="CX259" s="20"/>
      <c r="CY259" s="19">
        <f>(CX259*$D259*$E259*$G259*$H259)</f>
        <v>0</v>
      </c>
      <c r="CZ259" s="20">
        <v>5</v>
      </c>
      <c r="DA259" s="19">
        <f>(CZ259*$D259*$E259*$G259*$I259)</f>
        <v>144270</v>
      </c>
      <c r="DB259" s="20">
        <v>12</v>
      </c>
      <c r="DC259" s="19">
        <f>(DB259*$D259*$E259*$G259*$I259)</f>
        <v>346248</v>
      </c>
      <c r="DD259" s="20">
        <v>4</v>
      </c>
      <c r="DE259" s="19">
        <f>(DD259*$D259*$E259*$G259*$I259)</f>
        <v>115416</v>
      </c>
      <c r="DF259" s="20">
        <v>150</v>
      </c>
      <c r="DG259" s="19">
        <f>(DF259*$D259*$E259*$G259*$I259)</f>
        <v>4328100</v>
      </c>
      <c r="DH259" s="20">
        <v>100</v>
      </c>
      <c r="DI259" s="19">
        <f>(DH259*$D259*$E259*$G259*$J259)</f>
        <v>3830025</v>
      </c>
      <c r="DJ259" s="20">
        <v>60</v>
      </c>
      <c r="DK259" s="19">
        <f>(DJ259*$D259*$E259*$G259*$K259)</f>
        <v>2648385</v>
      </c>
      <c r="DL259" s="19">
        <f t="shared" si="1232"/>
        <v>6327</v>
      </c>
      <c r="DM259" s="19">
        <f t="shared" si="1232"/>
        <v>172037853</v>
      </c>
    </row>
    <row r="260" spans="1:117" ht="15.75" customHeight="1" x14ac:dyDescent="0.25">
      <c r="A260" s="123"/>
      <c r="B260" s="81">
        <v>218</v>
      </c>
      <c r="C260" s="13" t="s">
        <v>379</v>
      </c>
      <c r="D260" s="14">
        <v>22900</v>
      </c>
      <c r="E260" s="23">
        <v>0.89</v>
      </c>
      <c r="F260" s="23"/>
      <c r="G260" s="16">
        <v>1</v>
      </c>
      <c r="H260" s="14">
        <v>1.4</v>
      </c>
      <c r="I260" s="14">
        <v>1.68</v>
      </c>
      <c r="J260" s="14">
        <v>2.23</v>
      </c>
      <c r="K260" s="17">
        <v>2.57</v>
      </c>
      <c r="L260" s="20">
        <v>180</v>
      </c>
      <c r="M260" s="19">
        <f t="shared" si="1054"/>
        <v>5649613.2000000002</v>
      </c>
      <c r="N260" s="20">
        <v>0</v>
      </c>
      <c r="O260" s="20">
        <f>(N260*$D260*$E260*$G260*$H260*$O$14)</f>
        <v>0</v>
      </c>
      <c r="P260" s="20"/>
      <c r="Q260" s="19">
        <f>(P260*$D260*$E260*$G260*$H260*$Q$14)</f>
        <v>0</v>
      </c>
      <c r="R260" s="20"/>
      <c r="S260" s="19">
        <f>(R260/12*7*$D260*$E260*$G260*$H260*$S$14)+(R260/12*5*$D260*$E260*$G260*$H260*$S$15)</f>
        <v>0</v>
      </c>
      <c r="T260" s="20">
        <v>0</v>
      </c>
      <c r="U260" s="19">
        <f>(T260*$D260*$E260*$G260*$H260*$U$14)</f>
        <v>0</v>
      </c>
      <c r="V260" s="20">
        <v>0</v>
      </c>
      <c r="W260" s="19">
        <f>(V260*$D260*$E260*$G260*$H260*$W$14)</f>
        <v>0</v>
      </c>
      <c r="X260" s="20"/>
      <c r="Y260" s="19">
        <f>(X260*$D260*$E260*$G260*$H260*$Y$14)</f>
        <v>0</v>
      </c>
      <c r="Z260" s="20">
        <v>0</v>
      </c>
      <c r="AA260" s="19">
        <f>(Z260*$D260*$E260*$G260*$H260*$AA$14)</f>
        <v>0</v>
      </c>
      <c r="AB260" s="20">
        <v>50</v>
      </c>
      <c r="AC260" s="19">
        <f>(AB260*$D260*$E260*$G260*$H260*$AC$14)</f>
        <v>1569337.0000000002</v>
      </c>
      <c r="AD260" s="20">
        <v>0</v>
      </c>
      <c r="AE260" s="19">
        <f>(AD260*$D260*$E260*$G260*$H260*$AE$14)</f>
        <v>0</v>
      </c>
      <c r="AF260" s="77"/>
      <c r="AG260" s="19">
        <f>(AF260*$D260*$E260*$G260*$H260*$AG$14)</f>
        <v>0</v>
      </c>
      <c r="AH260" s="20">
        <v>160</v>
      </c>
      <c r="AI260" s="19">
        <f>(AH260*$D260*$E260*$G260*$H260*$AI$14)</f>
        <v>5021878.4000000004</v>
      </c>
      <c r="AJ260" s="24">
        <v>0</v>
      </c>
      <c r="AK260" s="19">
        <f>(AJ260*$D260*$E260*$G260*$I260*$AK$14)</f>
        <v>0</v>
      </c>
      <c r="AL260" s="20">
        <v>4</v>
      </c>
      <c r="AM260" s="19">
        <f>(AL260*$D260*$E260*$G260*$I260*$AM$14)</f>
        <v>150656.35200000001</v>
      </c>
      <c r="AN260" s="20"/>
      <c r="AO260" s="19">
        <f>(AN260*$D260*$E260*$G260*$H260*$AO$14)</f>
        <v>0</v>
      </c>
      <c r="AP260" s="20"/>
      <c r="AQ260" s="20">
        <f>(AP260*$D260*$E260*$G260*$H260*$AQ$14)</f>
        <v>0</v>
      </c>
      <c r="AR260" s="20">
        <v>120</v>
      </c>
      <c r="AS260" s="20">
        <f>(AR260*$D260*$E260*$G260*$H260*$AS$14)</f>
        <v>3937609.1999999997</v>
      </c>
      <c r="AT260" s="20">
        <v>0</v>
      </c>
      <c r="AU260" s="19">
        <f>(AT260*$D260*$E260*$G260*$H260*$AU$14)</f>
        <v>0</v>
      </c>
      <c r="AV260" s="20">
        <v>0</v>
      </c>
      <c r="AW260" s="19">
        <f>(AV260*$D260*$E260*$G260*$H260*$AW$14)</f>
        <v>0</v>
      </c>
      <c r="AX260" s="20">
        <v>0</v>
      </c>
      <c r="AY260" s="19">
        <f>(AX260*$D260*$E260*$G260*$H260*$AY$14)</f>
        <v>0</v>
      </c>
      <c r="AZ260" s="20">
        <v>11</v>
      </c>
      <c r="BA260" s="19">
        <f>(AZ260*$D260*$E260*$G260*$H260*$BA$14)</f>
        <v>345254.14</v>
      </c>
      <c r="BB260" s="20">
        <v>16</v>
      </c>
      <c r="BC260" s="19">
        <f>(BB260*$D260*$E260*$G260*$H260*$BC$14)</f>
        <v>502187.84</v>
      </c>
      <c r="BD260" s="20">
        <v>100</v>
      </c>
      <c r="BE260" s="19">
        <f>(BD260*$D260*$E260*$G260*$I260*$BE$14)</f>
        <v>3424008</v>
      </c>
      <c r="BF260" s="20">
        <v>100</v>
      </c>
      <c r="BG260" s="19">
        <f>(BF260*$D260*$E260*$G260*$I260*$BG$14)</f>
        <v>3424008</v>
      </c>
      <c r="BH260" s="20"/>
      <c r="BI260" s="19">
        <f>(BH260*$D260*$E260*$G260*$I260*$BI$14)</f>
        <v>0</v>
      </c>
      <c r="BJ260" s="20">
        <v>0</v>
      </c>
      <c r="BK260" s="19">
        <f>(BJ260*$D260*$E260*$G260*$I260*$BK$14)</f>
        <v>0</v>
      </c>
      <c r="BL260" s="20">
        <v>96</v>
      </c>
      <c r="BM260" s="19">
        <f>(BL260*$D260*$E260*$G260*$I260*$BM$14)</f>
        <v>3615752.4479999999</v>
      </c>
      <c r="BN260" s="20">
        <v>10</v>
      </c>
      <c r="BO260" s="19">
        <f>(BN260*$D260*$E260*$G260*$I260*$BO$14)</f>
        <v>342400.8</v>
      </c>
      <c r="BP260" s="20">
        <v>13</v>
      </c>
      <c r="BQ260" s="19">
        <f>(BP260*$D260*$E260*$G260*$I260*$BQ$14)</f>
        <v>556401.29999999993</v>
      </c>
      <c r="BR260" s="20">
        <v>49</v>
      </c>
      <c r="BS260" s="19">
        <f>(BR260*$D260*$E260*$G260*$I260*$BS$14)</f>
        <v>1509987.5279999999</v>
      </c>
      <c r="BT260" s="20">
        <v>53</v>
      </c>
      <c r="BU260" s="19">
        <f>(BT260*$D260*$E260*$G260*$I260*$BU$14)</f>
        <v>2268405.2999999998</v>
      </c>
      <c r="BV260" s="20">
        <v>21</v>
      </c>
      <c r="BW260" s="19">
        <f>(BV260*$D260*$E260*$G260*$I260*$BW$14)</f>
        <v>719041.67999999993</v>
      </c>
      <c r="BX260" s="20">
        <v>49</v>
      </c>
      <c r="BY260" s="22">
        <f>(BX260*$D260*$E260*$G260*$I260*$BY$14)</f>
        <v>1677763.92</v>
      </c>
      <c r="BZ260" s="20"/>
      <c r="CA260" s="19">
        <f>(BZ260*$D260*$E260*$G260*$H260*$CA$14)</f>
        <v>0</v>
      </c>
      <c r="CB260" s="20"/>
      <c r="CC260" s="19">
        <f>(CB260*$D260*$E260*$G260*$H260*$CC$14)</f>
        <v>0</v>
      </c>
      <c r="CD260" s="20">
        <v>0</v>
      </c>
      <c r="CE260" s="21">
        <f>(CD260*$D260*$E260*$G260*$H260*$CE$14)</f>
        <v>0</v>
      </c>
      <c r="CF260" s="20"/>
      <c r="CG260" s="20">
        <f>(CF260*$D260*$E260*$G260*$H260*$CG$14)</f>
        <v>0</v>
      </c>
      <c r="CH260" s="20"/>
      <c r="CI260" s="19">
        <f>(CH260*$D260*$E260*$G260*$I260*$CI$14)</f>
        <v>0</v>
      </c>
      <c r="CJ260" s="20">
        <v>8</v>
      </c>
      <c r="CK260" s="19">
        <f>(CJ260*$D260*$E260*$G260*$H260*$CK$14)</f>
        <v>159787.03999999998</v>
      </c>
      <c r="CL260" s="20">
        <v>3</v>
      </c>
      <c r="CM260" s="19">
        <f>(CL260*$D260*$E260*$G260*$H260*$CM$14)</f>
        <v>59920.139999999992</v>
      </c>
      <c r="CN260" s="20">
        <v>24</v>
      </c>
      <c r="CO260" s="19">
        <f>(CN260*$D260*$E260*$G260*$H260*$CO$14)</f>
        <v>479361.11999999994</v>
      </c>
      <c r="CP260" s="20">
        <v>23</v>
      </c>
      <c r="CQ260" s="19">
        <f>(CP260*$D260*$E260*$G260*$H260*$CQ$14)</f>
        <v>741583.06599999988</v>
      </c>
      <c r="CR260" s="20">
        <v>55</v>
      </c>
      <c r="CS260" s="19">
        <f>(CR260*$D260*$E260*$G260*$H260*$CS$14)</f>
        <v>1773350.8099999998</v>
      </c>
      <c r="CT260" s="20">
        <v>41</v>
      </c>
      <c r="CU260" s="19">
        <f>(CT260*$D260*$E260*$G260*$I260*$CU$14)</f>
        <v>1403843.28</v>
      </c>
      <c r="CV260" s="24">
        <v>55</v>
      </c>
      <c r="CW260" s="19">
        <f>(CV260*$D260*$E260*$G260*$I260*$CW$14)</f>
        <v>1694883.96</v>
      </c>
      <c r="CX260" s="20"/>
      <c r="CY260" s="19">
        <f>(CX260*$D260*$E260*$G260*$H260*$CY$14)</f>
        <v>0</v>
      </c>
      <c r="CZ260" s="20">
        <v>9</v>
      </c>
      <c r="DA260" s="19">
        <f>(CZ260*$D260*$E260*$G260*$I260*$DA$14)</f>
        <v>277344.64799999999</v>
      </c>
      <c r="DB260" s="20">
        <v>21</v>
      </c>
      <c r="DC260" s="19">
        <f>(DB260*$D260*$E260*$G260*$I260*$DC$14)</f>
        <v>719041.67999999993</v>
      </c>
      <c r="DD260" s="20">
        <v>9</v>
      </c>
      <c r="DE260" s="19">
        <f>(DD260*$D260*$E260*$G260*$I260*$DE$14)</f>
        <v>369792.86399999994</v>
      </c>
      <c r="DF260" s="20">
        <v>52</v>
      </c>
      <c r="DG260" s="19">
        <f>(DF260*$D260*$E260*$G260*$I260*$DG$14)</f>
        <v>2011947.1007999997</v>
      </c>
      <c r="DH260" s="20">
        <v>1</v>
      </c>
      <c r="DI260" s="19">
        <f>(DH260*$D260*$E260*$G260*$J260*$DI$14)</f>
        <v>54539.555999999997</v>
      </c>
      <c r="DJ260" s="20">
        <v>11</v>
      </c>
      <c r="DK260" s="19">
        <f>(DJ260*$D260*$E260*$G260*$K260*$DK$14)</f>
        <v>691405.04399999999</v>
      </c>
      <c r="DL260" s="19">
        <f t="shared" si="1232"/>
        <v>1344</v>
      </c>
      <c r="DM260" s="19">
        <f t="shared" si="1232"/>
        <v>45151105.416800007</v>
      </c>
    </row>
    <row r="261" spans="1:117" ht="30" customHeight="1" thickBot="1" x14ac:dyDescent="0.3">
      <c r="A261" s="127"/>
      <c r="B261" s="128">
        <v>219</v>
      </c>
      <c r="C261" s="30" t="s">
        <v>380</v>
      </c>
      <c r="D261" s="31">
        <v>22900</v>
      </c>
      <c r="E261" s="52">
        <v>0.53</v>
      </c>
      <c r="F261" s="52"/>
      <c r="G261" s="33">
        <v>1</v>
      </c>
      <c r="H261" s="31">
        <v>1.4</v>
      </c>
      <c r="I261" s="31">
        <v>1.68</v>
      </c>
      <c r="J261" s="31">
        <v>2.23</v>
      </c>
      <c r="K261" s="34">
        <v>2.57</v>
      </c>
      <c r="L261" s="35"/>
      <c r="M261" s="36">
        <f t="shared" si="1054"/>
        <v>0</v>
      </c>
      <c r="N261" s="35">
        <v>14</v>
      </c>
      <c r="O261" s="35">
        <f>(N261*$D261*$E261*$G261*$H261*$O$14)</f>
        <v>261673.72</v>
      </c>
      <c r="P261" s="35">
        <v>50</v>
      </c>
      <c r="Q261" s="36">
        <f>(P261*$D261*$E261*$G261*$H261*$Q$14)</f>
        <v>934549.00000000012</v>
      </c>
      <c r="R261" s="35"/>
      <c r="S261" s="36">
        <f>(R261/12*7*$D261*$E261*$G261*$H261*$S$14)+(R261/12*5*$D261*$E261*$G261*$H261*$S$15)</f>
        <v>0</v>
      </c>
      <c r="T261" s="35"/>
      <c r="U261" s="36">
        <f>(T261*$D261*$E261*$G261*$H261*$U$14)</f>
        <v>0</v>
      </c>
      <c r="V261" s="35"/>
      <c r="W261" s="36">
        <f>(V261*$D261*$E261*$G261*$H261*$W$14)</f>
        <v>0</v>
      </c>
      <c r="X261" s="35"/>
      <c r="Y261" s="36">
        <f>(X261*$D261*$E261*$G261*$H261*$Y$14)</f>
        <v>0</v>
      </c>
      <c r="Z261" s="35"/>
      <c r="AA261" s="36">
        <f>(Z261*$D261*$E261*$G261*$H261*$AA$14)</f>
        <v>0</v>
      </c>
      <c r="AB261" s="35"/>
      <c r="AC261" s="36">
        <f>(AB261*$D261*$E261*$G261*$H261*$AC$14)</f>
        <v>0</v>
      </c>
      <c r="AD261" s="35"/>
      <c r="AE261" s="36">
        <f>(AD261*$D261*$E261*$G261*$H261*$AE$14)</f>
        <v>0</v>
      </c>
      <c r="AF261" s="158"/>
      <c r="AG261" s="36">
        <f>(AF261*$D261*$E261*$G261*$H261*$AG$14)</f>
        <v>0</v>
      </c>
      <c r="AH261" s="35">
        <v>370</v>
      </c>
      <c r="AI261" s="36">
        <f>(AH261*$D261*$E261*$G261*$H261*$AI$14)</f>
        <v>6915662.6000000006</v>
      </c>
      <c r="AJ261" s="37">
        <v>0</v>
      </c>
      <c r="AK261" s="36">
        <f>(AJ261*$D261*$E261*$G261*$I261*$AK$14)</f>
        <v>0</v>
      </c>
      <c r="AL261" s="35">
        <v>6</v>
      </c>
      <c r="AM261" s="36">
        <f>(AL261*$D261*$E261*$G261*$I261*$AM$14)</f>
        <v>134575.05600000001</v>
      </c>
      <c r="AN261" s="35"/>
      <c r="AO261" s="36">
        <f>(AN261*$D261*$E261*$G261*$H261*$AO$14)</f>
        <v>0</v>
      </c>
      <c r="AP261" s="35"/>
      <c r="AQ261" s="35">
        <f>(AP261*$D261*$E261*$G261*$H261*$AQ$14)</f>
        <v>0</v>
      </c>
      <c r="AR261" s="35">
        <f>4+3</f>
        <v>7</v>
      </c>
      <c r="AS261" s="35">
        <f>(AR261*$D261*$E261*$G261*$H261*$AS$14)</f>
        <v>136783.99</v>
      </c>
      <c r="AT261" s="35"/>
      <c r="AU261" s="36">
        <f>(AT261*$D261*$E261*$G261*$H261*$AU$14)</f>
        <v>0</v>
      </c>
      <c r="AV261" s="35"/>
      <c r="AW261" s="36">
        <f>(AV261*$D261*$E261*$G261*$H261*$AW$14)</f>
        <v>0</v>
      </c>
      <c r="AX261" s="35"/>
      <c r="AY261" s="36">
        <f>(AX261*$D261*$E261*$G261*$H261*$AY$14)</f>
        <v>0</v>
      </c>
      <c r="AZ261" s="35">
        <v>15</v>
      </c>
      <c r="BA261" s="36">
        <f>(AZ261*$D261*$E261*$G261*$H261*$BA$14)</f>
        <v>280364.7</v>
      </c>
      <c r="BB261" s="35">
        <v>24</v>
      </c>
      <c r="BC261" s="36">
        <f>(BB261*$D261*$E261*$G261*$H261*$BC$14)</f>
        <v>448583.51999999996</v>
      </c>
      <c r="BD261" s="35">
        <v>110</v>
      </c>
      <c r="BE261" s="36">
        <f>(BD261*$D261*$E261*$G261*$I261*$BE$14)</f>
        <v>2242917.6</v>
      </c>
      <c r="BF261" s="35">
        <v>60</v>
      </c>
      <c r="BG261" s="36">
        <f>(BF261*$D261*$E261*$G261*$I261*$BG$14)</f>
        <v>1223409.5999999999</v>
      </c>
      <c r="BH261" s="35">
        <v>70</v>
      </c>
      <c r="BI261" s="36">
        <f>(BH261*$D261*$E261*$G261*$I261*$BI$14)</f>
        <v>1641407.88</v>
      </c>
      <c r="BJ261" s="35"/>
      <c r="BK261" s="36">
        <f>(BJ261*$D261*$E261*$G261*$I261*$BK$14)</f>
        <v>0</v>
      </c>
      <c r="BL261" s="35">
        <f>128-20</f>
        <v>108</v>
      </c>
      <c r="BM261" s="36">
        <f>(BL261*$D261*$E261*$G261*$I261*$BM$14)</f>
        <v>2422351.0079999999</v>
      </c>
      <c r="BN261" s="35">
        <v>29</v>
      </c>
      <c r="BO261" s="36">
        <f>(BN261*$D261*$E261*$G261*$I261*$BO$14)</f>
        <v>591314.64</v>
      </c>
      <c r="BP261" s="35">
        <v>13</v>
      </c>
      <c r="BQ261" s="36">
        <f>(BP261*$D261*$E261*$G261*$I261*$BQ$14)</f>
        <v>331340.10000000003</v>
      </c>
      <c r="BR261" s="35">
        <v>9</v>
      </c>
      <c r="BS261" s="36">
        <f>(BR261*$D261*$E261*$G261*$I261*$BS$14)</f>
        <v>165160.296</v>
      </c>
      <c r="BT261" s="35">
        <v>71</v>
      </c>
      <c r="BU261" s="36">
        <f>(BT261*$D261*$E261*$G261*$I261*$BU$14)</f>
        <v>1809626.6999999997</v>
      </c>
      <c r="BV261" s="35">
        <v>35</v>
      </c>
      <c r="BW261" s="36">
        <f>(BV261*$D261*$E261*$G261*$I261*$BW$14)</f>
        <v>713655.6</v>
      </c>
      <c r="BX261" s="35">
        <v>82</v>
      </c>
      <c r="BY261" s="39">
        <f>(BX261*$D261*$E261*$G261*$I261*$BY$14)</f>
        <v>1671993.1199999999</v>
      </c>
      <c r="BZ261" s="35"/>
      <c r="CA261" s="36">
        <f>(BZ261*$D261*$E261*$G261*$H261*$CA$14)</f>
        <v>0</v>
      </c>
      <c r="CB261" s="35"/>
      <c r="CC261" s="36">
        <f>(CB261*$D261*$E261*$G261*$H261*$CC$14)</f>
        <v>0</v>
      </c>
      <c r="CD261" s="35"/>
      <c r="CE261" s="38">
        <f>(CD261*$D261*$E261*$G261*$H261*$CE$14)</f>
        <v>0</v>
      </c>
      <c r="CF261" s="35"/>
      <c r="CG261" s="35">
        <f>(CF261*$D261*$E261*$G261*$H261*$CG$14)</f>
        <v>0</v>
      </c>
      <c r="CH261" s="20"/>
      <c r="CI261" s="19">
        <f>(CH261*$D261*$E261*$G261*$I261*$CI$14)</f>
        <v>0</v>
      </c>
      <c r="CJ261" s="20"/>
      <c r="CK261" s="19">
        <f>(CJ261*$D261*$E261*$G261*$H261*$CK$14)</f>
        <v>0</v>
      </c>
      <c r="CL261" s="20"/>
      <c r="CM261" s="19">
        <f>(CL261*$D261*$E261*$G261*$H261*$CM$14)</f>
        <v>0</v>
      </c>
      <c r="CN261" s="20">
        <v>1</v>
      </c>
      <c r="CO261" s="19">
        <f>(CN261*$D261*$E261*$G261*$H261*$CO$14)</f>
        <v>11894.259999999998</v>
      </c>
      <c r="CP261" s="20">
        <v>25</v>
      </c>
      <c r="CQ261" s="19">
        <f>(CP261*$D261*$E261*$G261*$H261*$CQ$14)</f>
        <v>480018.35</v>
      </c>
      <c r="CR261" s="20">
        <v>25</v>
      </c>
      <c r="CS261" s="19">
        <f>(CR261*$D261*$E261*$G261*$H261*$CS$14)</f>
        <v>480018.35</v>
      </c>
      <c r="CT261" s="20">
        <v>7</v>
      </c>
      <c r="CU261" s="19">
        <f>(CT261*$D261*$E261*$G261*$I261*$CU$14)</f>
        <v>142731.12</v>
      </c>
      <c r="CV261" s="24">
        <v>17</v>
      </c>
      <c r="CW261" s="19">
        <f>(CV261*$D261*$E261*$G261*$I261*$CW$14)</f>
        <v>311969.44799999997</v>
      </c>
      <c r="CX261" s="20"/>
      <c r="CY261" s="19">
        <f>(CX261*$D261*$E261*$G261*$H261*$CY$14)</f>
        <v>0</v>
      </c>
      <c r="CZ261" s="20"/>
      <c r="DA261" s="19">
        <f>(CZ261*$D261*$E261*$G261*$I261*$DA$14)</f>
        <v>0</v>
      </c>
      <c r="DB261" s="20"/>
      <c r="DC261" s="19">
        <f>(DB261*$D261*$E261*$G261*$I261*$DC$14)</f>
        <v>0</v>
      </c>
      <c r="DD261" s="20"/>
      <c r="DE261" s="19">
        <f>(DD261*$D261*$E261*$G261*$I261*$DE$14)</f>
        <v>0</v>
      </c>
      <c r="DF261" s="20">
        <v>9</v>
      </c>
      <c r="DG261" s="19">
        <f>(DF261*$D261*$E261*$G261*$I261*$DG$14)</f>
        <v>207367.92719999998</v>
      </c>
      <c r="DH261" s="20">
        <v>9</v>
      </c>
      <c r="DI261" s="19">
        <f>(DH261*$D261*$E261*$G261*$J261*$DI$14)</f>
        <v>292307.50799999997</v>
      </c>
      <c r="DJ261" s="20"/>
      <c r="DK261" s="19">
        <f>(DJ261*$D261*$E261*$G261*$K261*$DK$14)</f>
        <v>0</v>
      </c>
      <c r="DL261" s="19">
        <f t="shared" si="1232"/>
        <v>1166</v>
      </c>
      <c r="DM261" s="19">
        <f t="shared" si="1232"/>
        <v>23851676.093200006</v>
      </c>
    </row>
    <row r="262" spans="1:117" s="129" customFormat="1" ht="36.75" customHeight="1" thickBot="1" x14ac:dyDescent="0.3">
      <c r="A262" s="136"/>
      <c r="B262" s="81">
        <v>220</v>
      </c>
      <c r="C262" s="13" t="s">
        <v>381</v>
      </c>
      <c r="D262" s="14">
        <v>22900</v>
      </c>
      <c r="E262" s="73">
        <v>4.07</v>
      </c>
      <c r="F262" s="73"/>
      <c r="G262" s="16">
        <v>1</v>
      </c>
      <c r="H262" s="14">
        <v>1.4</v>
      </c>
      <c r="I262" s="14">
        <v>1.68</v>
      </c>
      <c r="J262" s="14">
        <v>2.23</v>
      </c>
      <c r="K262" s="17">
        <v>2.57</v>
      </c>
      <c r="L262" s="20">
        <v>20</v>
      </c>
      <c r="M262" s="19">
        <f t="shared" ref="M262" si="1285">(L262*$D262*$E262*$G262*$H262)</f>
        <v>2609684</v>
      </c>
      <c r="N262" s="20">
        <v>7</v>
      </c>
      <c r="O262" s="20">
        <f t="shared" ref="O262" si="1286">(N262*$D262*$E262*$G262*$H262)</f>
        <v>913389.39999999991</v>
      </c>
      <c r="P262" s="20">
        <v>59</v>
      </c>
      <c r="Q262" s="19">
        <f t="shared" ref="Q262" si="1287">(P262*$D262*$E262*$G262*$H262)</f>
        <v>7698567.7999999998</v>
      </c>
      <c r="R262" s="20"/>
      <c r="S262" s="19">
        <f t="shared" ref="S262" si="1288">(R262*$D262*$E262*$G262*$H262)</f>
        <v>0</v>
      </c>
      <c r="T262" s="20"/>
      <c r="U262" s="19">
        <f t="shared" ref="U262" si="1289">(T262*$D262*$E262*$G262*$H262)</f>
        <v>0</v>
      </c>
      <c r="V262" s="20"/>
      <c r="W262" s="19">
        <f t="shared" ref="W262" si="1290">(V262*$D262*$E262*$G262*$H262)</f>
        <v>0</v>
      </c>
      <c r="X262" s="20"/>
      <c r="Y262" s="19">
        <f t="shared" ref="Y262" si="1291">(X262*$D262*$E262*$G262*$H262)</f>
        <v>0</v>
      </c>
      <c r="Z262" s="20"/>
      <c r="AA262" s="19">
        <f t="shared" ref="AA262" si="1292">(Z262*$D262*$E262*$G262*$H262)</f>
        <v>0</v>
      </c>
      <c r="AB262" s="20"/>
      <c r="AC262" s="19">
        <f t="shared" ref="AC262" si="1293">(AB262*$D262*$E262*$G262*$H262)</f>
        <v>0</v>
      </c>
      <c r="AD262" s="20"/>
      <c r="AE262" s="19">
        <f t="shared" ref="AE262" si="1294">(AD262*$D262*$E262*$G262*$H262)</f>
        <v>0</v>
      </c>
      <c r="AF262" s="77"/>
      <c r="AG262" s="19">
        <f t="shared" ref="AG262" si="1295">(AF262*$D262*$E262*$G262*$H262)</f>
        <v>0</v>
      </c>
      <c r="AH262" s="28">
        <v>239</v>
      </c>
      <c r="AI262" s="19">
        <f t="shared" ref="AI262" si="1296">(AH262*$D262*$E262*$G262*$H262)</f>
        <v>31185723.799999997</v>
      </c>
      <c r="AJ262" s="171"/>
      <c r="AK262" s="19">
        <f t="shared" ref="AK262" si="1297">(AJ262*$D262*$E262*$G262*$I262)</f>
        <v>0</v>
      </c>
      <c r="AL262" s="20"/>
      <c r="AM262" s="19">
        <f t="shared" ref="AM262" si="1298">(AL262*$D262*$E262*$G262*$I262)</f>
        <v>0</v>
      </c>
      <c r="AN262" s="20"/>
      <c r="AO262" s="19">
        <f t="shared" ref="AO262" si="1299">(AN262*$D262*$E262*$G262*$H262)</f>
        <v>0</v>
      </c>
      <c r="AP262" s="20"/>
      <c r="AQ262" s="20">
        <f t="shared" ref="AQ262" si="1300">(AP262*$D262*$E262*$G262*$H262)</f>
        <v>0</v>
      </c>
      <c r="AR262" s="20">
        <f>3-3</f>
        <v>0</v>
      </c>
      <c r="AS262" s="20">
        <f t="shared" ref="AS262" si="1301">(AR262*$D262*$E262*$G262*$H262)</f>
        <v>0</v>
      </c>
      <c r="AT262" s="20"/>
      <c r="AU262" s="19">
        <f t="shared" ref="AU262" si="1302">(AT262*$D262*$E262*$G262*$H262)</f>
        <v>0</v>
      </c>
      <c r="AV262" s="20"/>
      <c r="AW262" s="19">
        <f t="shared" ref="AW262" si="1303">(AV262*$D262*$E262*$G262*$H262)</f>
        <v>0</v>
      </c>
      <c r="AX262" s="20"/>
      <c r="AY262" s="19">
        <f t="shared" ref="AY262" si="1304">(AX262*$D262*$E262*$G262*$H262)</f>
        <v>0</v>
      </c>
      <c r="AZ262" s="20"/>
      <c r="BA262" s="19">
        <f t="shared" ref="BA262" si="1305">(AZ262*$D262*$E262*$G262*$H262)</f>
        <v>0</v>
      </c>
      <c r="BB262" s="20"/>
      <c r="BC262" s="19">
        <f t="shared" ref="BC262" si="1306">(BB262*$D262*$E262*$G262*$H262)</f>
        <v>0</v>
      </c>
      <c r="BD262" s="20">
        <v>4</v>
      </c>
      <c r="BE262" s="19">
        <f t="shared" ref="BE262" si="1307">(BD262*$D262*$E262*$G262*$I262)</f>
        <v>626324.16</v>
      </c>
      <c r="BF262" s="20">
        <v>0</v>
      </c>
      <c r="BG262" s="19">
        <f t="shared" ref="BG262" si="1308">(BF262*$D262*$E262*$G262*$I262)</f>
        <v>0</v>
      </c>
      <c r="BH262" s="20"/>
      <c r="BI262" s="19">
        <f t="shared" ref="BI262" si="1309">(BH262*$D262*$E262*$G262*$I262)</f>
        <v>0</v>
      </c>
      <c r="BJ262" s="20"/>
      <c r="BK262" s="19">
        <f t="shared" ref="BK262" si="1310">(BJ262*$D262*$E262*$G262*$I262)</f>
        <v>0</v>
      </c>
      <c r="BL262" s="20"/>
      <c r="BM262" s="19">
        <f t="shared" ref="BM262" si="1311">(BL262*$D262*$E262*$G262*$I262)</f>
        <v>0</v>
      </c>
      <c r="BN262" s="20"/>
      <c r="BO262" s="19">
        <f t="shared" ref="BO262" si="1312">(BN262*$D262*$E262*$G262*$I262)</f>
        <v>0</v>
      </c>
      <c r="BP262" s="20"/>
      <c r="BQ262" s="19">
        <f t="shared" ref="BQ262" si="1313">(BP262*$D262*$E262*$G262*$I262)</f>
        <v>0</v>
      </c>
      <c r="BR262" s="20"/>
      <c r="BS262" s="19">
        <f t="shared" ref="BS262" si="1314">(BR262*$D262*$E262*$G262*$I262)</f>
        <v>0</v>
      </c>
      <c r="BT262" s="20"/>
      <c r="BU262" s="19">
        <f t="shared" ref="BU262" si="1315">(BT262*$D262*$E262*$G262*$I262)</f>
        <v>0</v>
      </c>
      <c r="BV262" s="20"/>
      <c r="BW262" s="19">
        <f t="shared" ref="BW262" si="1316">(BV262*$D262*$E262*$G262*$I262)</f>
        <v>0</v>
      </c>
      <c r="BX262" s="20">
        <v>15</v>
      </c>
      <c r="BY262" s="22">
        <f t="shared" ref="BY262" si="1317">(BX262*$D262*$E262*$G262*$I262)</f>
        <v>2348715.6</v>
      </c>
      <c r="BZ262" s="20"/>
      <c r="CA262" s="19">
        <f t="shared" ref="CA262" si="1318">(BZ262*$D262*$E262*$G262*$H262)</f>
        <v>0</v>
      </c>
      <c r="CB262" s="20"/>
      <c r="CC262" s="19">
        <f t="shared" ref="CC262" si="1319">(CB262*$D262*$E262*$G262*$H262)</f>
        <v>0</v>
      </c>
      <c r="CD262" s="20"/>
      <c r="CE262" s="21">
        <f t="shared" ref="CE262" si="1320">(CD262*$D262*$E262*$G262*$H262)</f>
        <v>0</v>
      </c>
      <c r="CF262" s="20"/>
      <c r="CG262" s="20">
        <f t="shared" ref="CG262" si="1321">(CF262*$D262*$E262*$G262*$H262)</f>
        <v>0</v>
      </c>
      <c r="CH262" s="20"/>
      <c r="CI262" s="19">
        <f t="shared" ref="CI262" si="1322">(CH262*$D262*$E262*$G262*$I262)</f>
        <v>0</v>
      </c>
      <c r="CJ262" s="20"/>
      <c r="CK262" s="19">
        <f t="shared" ref="CK262" si="1323">(CJ262*$D262*$E262*$G262*$H262)</f>
        <v>0</v>
      </c>
      <c r="CL262" s="20"/>
      <c r="CM262" s="19">
        <f t="shared" ref="CM262" si="1324">(CL262*$D262*$E262*$G262*$H262)</f>
        <v>0</v>
      </c>
      <c r="CN262" s="20"/>
      <c r="CO262" s="19">
        <f t="shared" ref="CO262" si="1325">(CN262*$D262*$E262*$G262*$H262)</f>
        <v>0</v>
      </c>
      <c r="CP262" s="20"/>
      <c r="CQ262" s="19">
        <f t="shared" ref="CQ262" si="1326">(CP262*$D262*$E262*$G262*$H262)</f>
        <v>0</v>
      </c>
      <c r="CR262" s="20"/>
      <c r="CS262" s="19">
        <f t="shared" ref="CS262" si="1327">(CR262*$D262*$E262*$G262*$H262)</f>
        <v>0</v>
      </c>
      <c r="CT262" s="20"/>
      <c r="CU262" s="19">
        <f t="shared" ref="CU262" si="1328">(CT262*$D262*$E262*$G262*$I262)</f>
        <v>0</v>
      </c>
      <c r="CV262" s="24"/>
      <c r="CW262" s="19">
        <f t="shared" ref="CW262" si="1329">(CV262*$D262*$E262*$G262*$I262)</f>
        <v>0</v>
      </c>
      <c r="CX262" s="20"/>
      <c r="CY262" s="19">
        <f t="shared" ref="CY262" si="1330">(CX262*$D262*$E262*$G262*$H262)</f>
        <v>0</v>
      </c>
      <c r="CZ262" s="20"/>
      <c r="DA262" s="19">
        <f t="shared" ref="DA262" si="1331">(CZ262*$D262*$E262*$G262*$I262)</f>
        <v>0</v>
      </c>
      <c r="DB262" s="20"/>
      <c r="DC262" s="19">
        <f t="shared" ref="DC262" si="1332">(DB262*$D262*$E262*$G262*$I262)</f>
        <v>0</v>
      </c>
      <c r="DD262" s="20"/>
      <c r="DE262" s="19">
        <f t="shared" ref="DE262" si="1333">(DD262*$D262*$E262*$G262*$I262)</f>
        <v>0</v>
      </c>
      <c r="DF262" s="20"/>
      <c r="DG262" s="19">
        <f t="shared" ref="DG262" si="1334">(DF262*$D262*$E262*$G262*$I262)</f>
        <v>0</v>
      </c>
      <c r="DH262" s="20"/>
      <c r="DI262" s="19">
        <f t="shared" ref="DI262" si="1335">(DH262*$D262*$E262*$G262*$J262)</f>
        <v>0</v>
      </c>
      <c r="DJ262" s="20"/>
      <c r="DK262" s="19">
        <f t="shared" ref="DK262" si="1336">(DJ262*$D262*$E262*$G262*$K262)</f>
        <v>0</v>
      </c>
      <c r="DL262" s="19">
        <f t="shared" si="1232"/>
        <v>344</v>
      </c>
      <c r="DM262" s="19">
        <f t="shared" si="1232"/>
        <v>45382404.759999998</v>
      </c>
    </row>
    <row r="263" spans="1:117" ht="45" customHeight="1" x14ac:dyDescent="0.25">
      <c r="A263" s="130"/>
      <c r="B263" s="131">
        <v>221</v>
      </c>
      <c r="C263" s="40" t="s">
        <v>382</v>
      </c>
      <c r="D263" s="41">
        <v>22900</v>
      </c>
      <c r="E263" s="41">
        <v>1</v>
      </c>
      <c r="F263" s="41"/>
      <c r="G263" s="43">
        <v>1</v>
      </c>
      <c r="H263" s="41">
        <v>1.4</v>
      </c>
      <c r="I263" s="41">
        <v>1.68</v>
      </c>
      <c r="J263" s="41">
        <v>2.23</v>
      </c>
      <c r="K263" s="44">
        <v>2.57</v>
      </c>
      <c r="L263" s="45">
        <v>21</v>
      </c>
      <c r="M263" s="46">
        <f t="shared" si="1054"/>
        <v>740586.00000000012</v>
      </c>
      <c r="N263" s="45">
        <v>0</v>
      </c>
      <c r="O263" s="45">
        <f>(N263*$D263*$E263*$G263*$H263*$O$14)</f>
        <v>0</v>
      </c>
      <c r="P263" s="45"/>
      <c r="Q263" s="46">
        <f>(P263*$D263*$E263*$G263*$H263*$Q$14)</f>
        <v>0</v>
      </c>
      <c r="R263" s="45">
        <v>1</v>
      </c>
      <c r="S263" s="46">
        <f t="shared" ref="S263" si="1337">(R263/12*7*$D263*$E263*$G263*$H263*$S$14)+(R263/12*5*$D263*$E263*$G263*$H263*$S$15)</f>
        <v>35933.916666666664</v>
      </c>
      <c r="T263" s="45">
        <v>5</v>
      </c>
      <c r="U263" s="46">
        <f>(T263*$D263*$E263*$G263*$H263*$U$14)</f>
        <v>176330</v>
      </c>
      <c r="V263" s="45">
        <v>0</v>
      </c>
      <c r="W263" s="46">
        <f>(V263*$D263*$E263*$G263*$H263*$W$14)</f>
        <v>0</v>
      </c>
      <c r="X263" s="45"/>
      <c r="Y263" s="46">
        <f>(X263*$D263*$E263*$G263*$H263*$Y$14)</f>
        <v>0</v>
      </c>
      <c r="Z263" s="45">
        <v>0</v>
      </c>
      <c r="AA263" s="46">
        <f>(Z263*$D263*$E263*$G263*$H263*$AA$14)</f>
        <v>0</v>
      </c>
      <c r="AB263" s="45"/>
      <c r="AC263" s="46">
        <f>(AB263*$D263*$E263*$G263*$H263*$AC$14)</f>
        <v>0</v>
      </c>
      <c r="AD263" s="45">
        <v>0</v>
      </c>
      <c r="AE263" s="46">
        <f>(AD263*$D263*$E263*$G263*$H263*$AE$14)</f>
        <v>0</v>
      </c>
      <c r="AF263" s="159"/>
      <c r="AG263" s="46">
        <f>(AF263*$D263*$E263*$G263*$H263*$AG$14)</f>
        <v>0</v>
      </c>
      <c r="AH263" s="45"/>
      <c r="AI263" s="46">
        <f>(AH263*$D263*$E263*$G263*$H263*$AI$14)</f>
        <v>0</v>
      </c>
      <c r="AJ263" s="160">
        <v>0</v>
      </c>
      <c r="AK263" s="46">
        <f>(AJ263*$D263*$E263*$G263*$I263*$AK$14)</f>
        <v>0</v>
      </c>
      <c r="AL263" s="45">
        <v>0</v>
      </c>
      <c r="AM263" s="46">
        <f>(AL263*$D263*$E263*$G263*$I263*$AM$14)</f>
        <v>0</v>
      </c>
      <c r="AN263" s="45"/>
      <c r="AO263" s="46">
        <f>(AN263*$D263*$E263*$G263*$H263*$AO$14)</f>
        <v>0</v>
      </c>
      <c r="AP263" s="45"/>
      <c r="AQ263" s="45">
        <f>(AP263*$D263*$E263*$G263*$H263*$AQ$14)</f>
        <v>0</v>
      </c>
      <c r="AR263" s="45"/>
      <c r="AS263" s="45">
        <f>(AR263*$D263*$E263*$G263*$H263*$AS$14)</f>
        <v>0</v>
      </c>
      <c r="AT263" s="45">
        <v>0</v>
      </c>
      <c r="AU263" s="46">
        <f>(AT263*$D263*$E263*$G263*$H263*$AU$14)</f>
        <v>0</v>
      </c>
      <c r="AV263" s="45">
        <v>0</v>
      </c>
      <c r="AW263" s="46">
        <f>(AV263*$D263*$E263*$G263*$H263*$AW$14)</f>
        <v>0</v>
      </c>
      <c r="AX263" s="45">
        <v>0</v>
      </c>
      <c r="AY263" s="46">
        <f>(AX263*$D263*$E263*$G263*$H263*$AY$14)</f>
        <v>0</v>
      </c>
      <c r="AZ263" s="45"/>
      <c r="BA263" s="46">
        <f>(AZ263*$D263*$E263*$G263*$H263*$BA$14)</f>
        <v>0</v>
      </c>
      <c r="BB263" s="45"/>
      <c r="BC263" s="46">
        <f>(BB263*$D263*$E263*$G263*$H263*$BC$14)</f>
        <v>0</v>
      </c>
      <c r="BD263" s="45">
        <v>26</v>
      </c>
      <c r="BE263" s="46">
        <f>(BD263*$D263*$E263*$G263*$I263*$BE$14)</f>
        <v>1000272</v>
      </c>
      <c r="BF263" s="45"/>
      <c r="BG263" s="46">
        <f>(BF263*$D263*$E263*$G263*$I263*$BG$14)</f>
        <v>0</v>
      </c>
      <c r="BH263" s="45">
        <v>0</v>
      </c>
      <c r="BI263" s="46">
        <f>(BH263*$D263*$E263*$G263*$I263*$BI$14)</f>
        <v>0</v>
      </c>
      <c r="BJ263" s="45">
        <v>0</v>
      </c>
      <c r="BK263" s="46">
        <f>(BJ263*$D263*$E263*$G263*$I263*$BK$14)</f>
        <v>0</v>
      </c>
      <c r="BL263" s="45">
        <v>24</v>
      </c>
      <c r="BM263" s="46">
        <f>(BL263*$D263*$E263*$G263*$I263*$BM$14)</f>
        <v>1015660.8</v>
      </c>
      <c r="BN263" s="45"/>
      <c r="BO263" s="46">
        <f>(BN263*$D263*$E263*$G263*$I263*$BO$14)</f>
        <v>0</v>
      </c>
      <c r="BP263" s="45"/>
      <c r="BQ263" s="46">
        <f>(BP263*$D263*$E263*$G263*$I263*$BQ$14)</f>
        <v>0</v>
      </c>
      <c r="BR263" s="45"/>
      <c r="BS263" s="46">
        <f>(BR263*$D263*$E263*$G263*$I263*$BS$14)</f>
        <v>0</v>
      </c>
      <c r="BT263" s="45"/>
      <c r="BU263" s="46">
        <f>(BT263*$D263*$E263*$G263*$I263*$BU$14)</f>
        <v>0</v>
      </c>
      <c r="BV263" s="45"/>
      <c r="BW263" s="46">
        <f>(BV263*$D263*$E263*$G263*$I263*$BW$14)</f>
        <v>0</v>
      </c>
      <c r="BX263" s="45"/>
      <c r="BY263" s="48">
        <f>(BX263*$D263*$E263*$G263*$I263*$BY$14)</f>
        <v>0</v>
      </c>
      <c r="BZ263" s="45">
        <v>0</v>
      </c>
      <c r="CA263" s="46">
        <f>(BZ263*$D263*$E263*$G263*$H263*$CA$14)</f>
        <v>0</v>
      </c>
      <c r="CB263" s="45">
        <v>0</v>
      </c>
      <c r="CC263" s="46">
        <f>(CB263*$D263*$E263*$G263*$H263*$CC$14)</f>
        <v>0</v>
      </c>
      <c r="CD263" s="45">
        <v>0</v>
      </c>
      <c r="CE263" s="47">
        <f>(CD263*$D263*$E263*$G263*$H263*$CE$14)</f>
        <v>0</v>
      </c>
      <c r="CF263" s="45"/>
      <c r="CG263" s="45">
        <f>(CF263*$D263*$E263*$G263*$H263*$CG$14)</f>
        <v>0</v>
      </c>
      <c r="CH263" s="20"/>
      <c r="CI263" s="19">
        <f>(CH263*$D263*$E263*$G263*$I263*$CI$14)</f>
        <v>0</v>
      </c>
      <c r="CJ263" s="20"/>
      <c r="CK263" s="19">
        <f>(CJ263*$D263*$E263*$G263*$H263*$CK$14)</f>
        <v>0</v>
      </c>
      <c r="CL263" s="20"/>
      <c r="CM263" s="19">
        <f>(CL263*$D263*$E263*$G263*$H263*$CM$14)</f>
        <v>0</v>
      </c>
      <c r="CN263" s="20"/>
      <c r="CO263" s="19">
        <f>(CN263*$D263*$E263*$G263*$H263*$CO$14)</f>
        <v>0</v>
      </c>
      <c r="CP263" s="20"/>
      <c r="CQ263" s="19">
        <f>(CP263*$D263*$E263*$G263*$H263*$CQ$14)</f>
        <v>0</v>
      </c>
      <c r="CR263" s="20"/>
      <c r="CS263" s="19">
        <f>(CR263*$D263*$E263*$G263*$H263*$CS$14)</f>
        <v>0</v>
      </c>
      <c r="CT263" s="20"/>
      <c r="CU263" s="19">
        <f>(CT263*$D263*$E263*$G263*$I263*$CU$14)</f>
        <v>0</v>
      </c>
      <c r="CV263" s="24">
        <v>0</v>
      </c>
      <c r="CW263" s="19">
        <f>(CV263*$D263*$E263*$G263*$I263*$CW$14)</f>
        <v>0</v>
      </c>
      <c r="CX263" s="20"/>
      <c r="CY263" s="19">
        <f>(CX263*$D263*$E263*$G263*$H263*$CY$14)</f>
        <v>0</v>
      </c>
      <c r="CZ263" s="20">
        <v>0</v>
      </c>
      <c r="DA263" s="19">
        <f>(CZ263*$D263*$E263*$G263*$I263*$DA$14)</f>
        <v>0</v>
      </c>
      <c r="DB263" s="20"/>
      <c r="DC263" s="19">
        <f>(DB263*$D263*$E263*$G263*$I263*$DC$14)</f>
        <v>0</v>
      </c>
      <c r="DD263" s="20"/>
      <c r="DE263" s="19">
        <f>(DD263*$D263*$E263*$G263*$I263*$DE$14)</f>
        <v>0</v>
      </c>
      <c r="DF263" s="20"/>
      <c r="DG263" s="19">
        <f>(DF263*$D263*$E263*$G263*$I263*$DG$14)</f>
        <v>0</v>
      </c>
      <c r="DH263" s="20"/>
      <c r="DI263" s="19">
        <f>(DH263*$D263*$E263*$G263*$J263*$DI$14)</f>
        <v>0</v>
      </c>
      <c r="DJ263" s="20"/>
      <c r="DK263" s="19">
        <f>(DJ263*$D263*$E263*$G263*$K263*$DK$14)</f>
        <v>0</v>
      </c>
      <c r="DL263" s="19">
        <f t="shared" si="1232"/>
        <v>77</v>
      </c>
      <c r="DM263" s="19">
        <f t="shared" si="1232"/>
        <v>2968782.7166666668</v>
      </c>
    </row>
    <row r="264" spans="1:117" ht="15.75" customHeight="1" x14ac:dyDescent="0.25">
      <c r="A264" s="124">
        <v>28</v>
      </c>
      <c r="B264" s="126"/>
      <c r="C264" s="56" t="s">
        <v>383</v>
      </c>
      <c r="D264" s="62">
        <v>22900</v>
      </c>
      <c r="E264" s="65">
        <v>2.09</v>
      </c>
      <c r="F264" s="54"/>
      <c r="G264" s="63">
        <v>1</v>
      </c>
      <c r="H264" s="62">
        <v>1.4</v>
      </c>
      <c r="I264" s="62">
        <v>1.68</v>
      </c>
      <c r="J264" s="62">
        <v>2.23</v>
      </c>
      <c r="K264" s="64">
        <v>2.57</v>
      </c>
      <c r="L264" s="28">
        <f>SUM(L265:L269)</f>
        <v>272</v>
      </c>
      <c r="M264" s="28">
        <f t="shared" ref="M264:BX264" si="1338">SUM(M265:M269)</f>
        <v>22788825.079999998</v>
      </c>
      <c r="N264" s="61">
        <f t="shared" si="1338"/>
        <v>14</v>
      </c>
      <c r="O264" s="61">
        <f t="shared" si="1338"/>
        <v>840741.44</v>
      </c>
      <c r="P264" s="28">
        <f t="shared" si="1338"/>
        <v>43</v>
      </c>
      <c r="Q264" s="28">
        <f t="shared" si="1338"/>
        <v>3573696.14</v>
      </c>
      <c r="R264" s="61">
        <f t="shared" si="1338"/>
        <v>2</v>
      </c>
      <c r="S264" s="61">
        <f t="shared" si="1338"/>
        <v>147329.05833333332</v>
      </c>
      <c r="T264" s="28">
        <f t="shared" si="1338"/>
        <v>98</v>
      </c>
      <c r="U264" s="28">
        <f t="shared" si="1338"/>
        <v>9330870.6400000006</v>
      </c>
      <c r="V264" s="28">
        <f t="shared" si="1338"/>
        <v>0</v>
      </c>
      <c r="W264" s="28">
        <f t="shared" si="1338"/>
        <v>0</v>
      </c>
      <c r="X264" s="28">
        <f t="shared" si="1338"/>
        <v>0</v>
      </c>
      <c r="Y264" s="28">
        <f t="shared" si="1338"/>
        <v>0</v>
      </c>
      <c r="Z264" s="28">
        <f t="shared" si="1338"/>
        <v>0</v>
      </c>
      <c r="AA264" s="28">
        <f t="shared" si="1338"/>
        <v>0</v>
      </c>
      <c r="AB264" s="28">
        <f t="shared" si="1338"/>
        <v>0</v>
      </c>
      <c r="AC264" s="28">
        <f t="shared" si="1338"/>
        <v>0</v>
      </c>
      <c r="AD264" s="28">
        <f t="shared" si="1338"/>
        <v>0</v>
      </c>
      <c r="AE264" s="28">
        <f t="shared" si="1338"/>
        <v>0</v>
      </c>
      <c r="AF264" s="28">
        <f t="shared" si="1338"/>
        <v>0</v>
      </c>
      <c r="AG264" s="28">
        <f t="shared" si="1338"/>
        <v>0</v>
      </c>
      <c r="AH264" s="28">
        <f t="shared" si="1338"/>
        <v>8</v>
      </c>
      <c r="AI264" s="28">
        <f t="shared" si="1338"/>
        <v>578362.39999999991</v>
      </c>
      <c r="AJ264" s="12">
        <f t="shared" si="1338"/>
        <v>0</v>
      </c>
      <c r="AK264" s="28">
        <f t="shared" si="1338"/>
        <v>0</v>
      </c>
      <c r="AL264" s="28">
        <f t="shared" si="1338"/>
        <v>1</v>
      </c>
      <c r="AM264" s="28">
        <f t="shared" si="1338"/>
        <v>81252.864000000001</v>
      </c>
      <c r="AN264" s="61">
        <v>0</v>
      </c>
      <c r="AO264" s="61">
        <f t="shared" si="1338"/>
        <v>0</v>
      </c>
      <c r="AP264" s="61">
        <f t="shared" si="1338"/>
        <v>1</v>
      </c>
      <c r="AQ264" s="61">
        <f t="shared" si="1338"/>
        <v>59150.69999999999</v>
      </c>
      <c r="AR264" s="61">
        <f t="shared" si="1338"/>
        <v>9</v>
      </c>
      <c r="AS264" s="61">
        <f t="shared" si="1338"/>
        <v>647050.94999999984</v>
      </c>
      <c r="AT264" s="28">
        <f t="shared" si="1338"/>
        <v>0</v>
      </c>
      <c r="AU264" s="28">
        <f t="shared" si="1338"/>
        <v>0</v>
      </c>
      <c r="AV264" s="28">
        <f t="shared" si="1338"/>
        <v>0</v>
      </c>
      <c r="AW264" s="28">
        <f t="shared" si="1338"/>
        <v>0</v>
      </c>
      <c r="AX264" s="28">
        <f t="shared" si="1338"/>
        <v>0</v>
      </c>
      <c r="AY264" s="28">
        <f t="shared" si="1338"/>
        <v>0</v>
      </c>
      <c r="AZ264" s="28">
        <f t="shared" si="1338"/>
        <v>5</v>
      </c>
      <c r="BA264" s="28">
        <f t="shared" si="1338"/>
        <v>338553.60000000003</v>
      </c>
      <c r="BB264" s="28">
        <f t="shared" si="1338"/>
        <v>11</v>
      </c>
      <c r="BC264" s="28">
        <f t="shared" si="1338"/>
        <v>722953</v>
      </c>
      <c r="BD264" s="28">
        <f t="shared" si="1338"/>
        <v>40</v>
      </c>
      <c r="BE264" s="28">
        <f t="shared" si="1338"/>
        <v>2980041.12</v>
      </c>
      <c r="BF264" s="61">
        <v>82</v>
      </c>
      <c r="BG264" s="61">
        <f t="shared" si="1338"/>
        <v>5980472.3999999994</v>
      </c>
      <c r="BH264" s="61">
        <f t="shared" si="1338"/>
        <v>0</v>
      </c>
      <c r="BI264" s="61">
        <f t="shared" si="1338"/>
        <v>0</v>
      </c>
      <c r="BJ264" s="28">
        <f t="shared" si="1338"/>
        <v>0</v>
      </c>
      <c r="BK264" s="28">
        <f t="shared" si="1338"/>
        <v>0</v>
      </c>
      <c r="BL264" s="61">
        <f t="shared" si="1338"/>
        <v>33</v>
      </c>
      <c r="BM264" s="61">
        <f t="shared" si="1338"/>
        <v>2667379.176</v>
      </c>
      <c r="BN264" s="28">
        <f t="shared" si="1338"/>
        <v>8</v>
      </c>
      <c r="BO264" s="28">
        <f t="shared" si="1338"/>
        <v>547071.84</v>
      </c>
      <c r="BP264" s="28">
        <f t="shared" si="1338"/>
        <v>11</v>
      </c>
      <c r="BQ264" s="28">
        <f t="shared" si="1338"/>
        <v>857444.7</v>
      </c>
      <c r="BR264" s="28">
        <f t="shared" si="1338"/>
        <v>0</v>
      </c>
      <c r="BS264" s="28">
        <f t="shared" si="1338"/>
        <v>0</v>
      </c>
      <c r="BT264" s="28">
        <f t="shared" si="1338"/>
        <v>13</v>
      </c>
      <c r="BU264" s="28">
        <f t="shared" si="1338"/>
        <v>1200326.3999999999</v>
      </c>
      <c r="BV264" s="28">
        <f t="shared" si="1338"/>
        <v>11</v>
      </c>
      <c r="BW264" s="28">
        <f t="shared" si="1338"/>
        <v>812528.64000000001</v>
      </c>
      <c r="BX264" s="28">
        <f t="shared" si="1338"/>
        <v>25</v>
      </c>
      <c r="BY264" s="28">
        <f t="shared" ref="BY264:DM264" si="1339">SUM(BY265:BY269)</f>
        <v>1603128.24</v>
      </c>
      <c r="BZ264" s="28">
        <f t="shared" si="1339"/>
        <v>0</v>
      </c>
      <c r="CA264" s="28">
        <f t="shared" si="1339"/>
        <v>0</v>
      </c>
      <c r="CB264" s="28">
        <f t="shared" si="1339"/>
        <v>0</v>
      </c>
      <c r="CC264" s="28">
        <f t="shared" si="1339"/>
        <v>0</v>
      </c>
      <c r="CD264" s="28">
        <f t="shared" si="1339"/>
        <v>0</v>
      </c>
      <c r="CE264" s="29">
        <f t="shared" si="1339"/>
        <v>0</v>
      </c>
      <c r="CF264" s="61">
        <f t="shared" si="1339"/>
        <v>0</v>
      </c>
      <c r="CG264" s="61">
        <f t="shared" si="1339"/>
        <v>0</v>
      </c>
      <c r="CH264" s="28">
        <f t="shared" si="1339"/>
        <v>0</v>
      </c>
      <c r="CI264" s="28">
        <f t="shared" si="1339"/>
        <v>0</v>
      </c>
      <c r="CJ264" s="28">
        <f t="shared" si="1339"/>
        <v>0</v>
      </c>
      <c r="CK264" s="28">
        <f t="shared" si="1339"/>
        <v>0</v>
      </c>
      <c r="CL264" s="28">
        <f t="shared" si="1339"/>
        <v>0</v>
      </c>
      <c r="CM264" s="28">
        <f t="shared" si="1339"/>
        <v>0</v>
      </c>
      <c r="CN264" s="28">
        <f t="shared" si="1339"/>
        <v>0</v>
      </c>
      <c r="CO264" s="28">
        <f t="shared" si="1339"/>
        <v>0</v>
      </c>
      <c r="CP264" s="28">
        <f t="shared" si="1339"/>
        <v>2</v>
      </c>
      <c r="CQ264" s="28">
        <f t="shared" si="1339"/>
        <v>143824.36599999998</v>
      </c>
      <c r="CR264" s="28">
        <f t="shared" si="1339"/>
        <v>12</v>
      </c>
      <c r="CS264" s="28">
        <f t="shared" si="1339"/>
        <v>765855.69199999981</v>
      </c>
      <c r="CT264" s="28">
        <f t="shared" si="1339"/>
        <v>0</v>
      </c>
      <c r="CU264" s="28">
        <f t="shared" si="1339"/>
        <v>0</v>
      </c>
      <c r="CV264" s="28">
        <f t="shared" si="1339"/>
        <v>0</v>
      </c>
      <c r="CW264" s="28">
        <f t="shared" si="1339"/>
        <v>0</v>
      </c>
      <c r="CX264" s="28">
        <f t="shared" si="1339"/>
        <v>0</v>
      </c>
      <c r="CY264" s="28">
        <f t="shared" si="1339"/>
        <v>0</v>
      </c>
      <c r="CZ264" s="28">
        <f t="shared" si="1339"/>
        <v>0</v>
      </c>
      <c r="DA264" s="28">
        <f t="shared" si="1339"/>
        <v>0</v>
      </c>
      <c r="DB264" s="28">
        <f t="shared" si="1339"/>
        <v>6</v>
      </c>
      <c r="DC264" s="28">
        <f t="shared" si="1339"/>
        <v>370100.63999999996</v>
      </c>
      <c r="DD264" s="28">
        <f t="shared" si="1339"/>
        <v>0</v>
      </c>
      <c r="DE264" s="28">
        <f t="shared" si="1339"/>
        <v>0</v>
      </c>
      <c r="DF264" s="28">
        <f t="shared" si="1339"/>
        <v>6</v>
      </c>
      <c r="DG264" s="28">
        <f t="shared" si="1339"/>
        <v>418213.72319999989</v>
      </c>
      <c r="DH264" s="28">
        <v>0</v>
      </c>
      <c r="DI264" s="28">
        <f t="shared" si="1339"/>
        <v>0</v>
      </c>
      <c r="DJ264" s="28">
        <f t="shared" si="1339"/>
        <v>7</v>
      </c>
      <c r="DK264" s="28">
        <f t="shared" si="1339"/>
        <v>824177.41200000001</v>
      </c>
      <c r="DL264" s="28">
        <f t="shared" si="1339"/>
        <v>720</v>
      </c>
      <c r="DM264" s="28">
        <f t="shared" si="1339"/>
        <v>58279350.221533328</v>
      </c>
    </row>
    <row r="265" spans="1:117" ht="28.5" customHeight="1" x14ac:dyDescent="0.25">
      <c r="A265" s="123"/>
      <c r="B265" s="81">
        <v>222</v>
      </c>
      <c r="C265" s="13" t="s">
        <v>384</v>
      </c>
      <c r="D265" s="14">
        <v>22900</v>
      </c>
      <c r="E265" s="23">
        <v>2.0499999999999998</v>
      </c>
      <c r="F265" s="23"/>
      <c r="G265" s="16">
        <v>1</v>
      </c>
      <c r="H265" s="14">
        <v>1.4</v>
      </c>
      <c r="I265" s="14">
        <v>1.68</v>
      </c>
      <c r="J265" s="14">
        <v>2.23</v>
      </c>
      <c r="K265" s="17">
        <v>2.57</v>
      </c>
      <c r="L265" s="20">
        <v>54</v>
      </c>
      <c r="M265" s="19">
        <f t="shared" si="1054"/>
        <v>3903946.2</v>
      </c>
      <c r="N265" s="20">
        <v>0</v>
      </c>
      <c r="O265" s="20">
        <f>(N265*$D265*$E265*$G265*$H265*$O$14)</f>
        <v>0</v>
      </c>
      <c r="P265" s="20">
        <v>3</v>
      </c>
      <c r="Q265" s="19">
        <f>(P265*$D265*$E265*$G265*$H265*$Q$14)</f>
        <v>216885.90000000002</v>
      </c>
      <c r="R265" s="20"/>
      <c r="S265" s="19">
        <f>(R265/12*7*$D265*$E265*$G265*$H265*$S$14)+(R265/12*5*$D265*$E265*$G265*$H265*$S$15)</f>
        <v>0</v>
      </c>
      <c r="T265" s="20"/>
      <c r="U265" s="19">
        <f>(T265*$D265*$E265*$G265*$H265*$U$14)</f>
        <v>0</v>
      </c>
      <c r="V265" s="20">
        <v>0</v>
      </c>
      <c r="W265" s="19">
        <f>(V265*$D265*$E265*$G265*$H265*$W$14)</f>
        <v>0</v>
      </c>
      <c r="X265" s="20"/>
      <c r="Y265" s="19">
        <f>(X265*$D265*$E265*$G265*$H265*$Y$14)</f>
        <v>0</v>
      </c>
      <c r="Z265" s="20">
        <v>0</v>
      </c>
      <c r="AA265" s="19">
        <f>(Z265*$D265*$E265*$G265*$H265*$AA$14)</f>
        <v>0</v>
      </c>
      <c r="AB265" s="20"/>
      <c r="AC265" s="19">
        <f>(AB265*$D265*$E265*$G265*$H265*$AC$14)</f>
        <v>0</v>
      </c>
      <c r="AD265" s="20">
        <v>0</v>
      </c>
      <c r="AE265" s="19">
        <f>(AD265*$D265*$E265*$G265*$H265*$AE$14)</f>
        <v>0</v>
      </c>
      <c r="AF265" s="77"/>
      <c r="AG265" s="19">
        <f>(AF265*$D265*$E265*$G265*$H265*$AG$14)</f>
        <v>0</v>
      </c>
      <c r="AH265" s="20">
        <v>8</v>
      </c>
      <c r="AI265" s="19">
        <f>(AH265*$D265*$E265*$G265*$H265*$AI$14)</f>
        <v>578362.39999999991</v>
      </c>
      <c r="AJ265" s="24">
        <v>0</v>
      </c>
      <c r="AK265" s="19">
        <f>(AJ265*$D265*$E265*$G265*$I265*$AK$14)</f>
        <v>0</v>
      </c>
      <c r="AL265" s="20"/>
      <c r="AM265" s="19">
        <f>(AL265*$D265*$E265*$G265*$I265*$AM$14)</f>
        <v>0</v>
      </c>
      <c r="AN265" s="20"/>
      <c r="AO265" s="19">
        <f>(AN265*$D265*$E265*$G265*$H265*$AO$14)</f>
        <v>0</v>
      </c>
      <c r="AP265" s="20">
        <v>1</v>
      </c>
      <c r="AQ265" s="20">
        <f>(AP265*$D265*$E265*$G265*$H265*$AQ$14)</f>
        <v>59150.69999999999</v>
      </c>
      <c r="AR265" s="20">
        <v>5</v>
      </c>
      <c r="AS265" s="20">
        <f>(AR265*$D265*$E265*$G265*$H265*$AS$14)</f>
        <v>377907.24999999988</v>
      </c>
      <c r="AT265" s="20">
        <v>0</v>
      </c>
      <c r="AU265" s="19">
        <f>(AT265*$D265*$E265*$G265*$H265*$AU$14)</f>
        <v>0</v>
      </c>
      <c r="AV265" s="20">
        <v>0</v>
      </c>
      <c r="AW265" s="19">
        <f>(AV265*$D265*$E265*$G265*$H265*$AW$14)</f>
        <v>0</v>
      </c>
      <c r="AX265" s="20">
        <v>0</v>
      </c>
      <c r="AY265" s="19">
        <f>(AX265*$D265*$E265*$G265*$H265*$AY$14)</f>
        <v>0</v>
      </c>
      <c r="AZ265" s="20"/>
      <c r="BA265" s="19">
        <f>(AZ265*$D265*$E265*$G265*$H265*$BA$14)</f>
        <v>0</v>
      </c>
      <c r="BB265" s="20">
        <v>4</v>
      </c>
      <c r="BC265" s="19">
        <f>(BB265*$D265*$E265*$G265*$H265*$BC$14)</f>
        <v>289181.19999999995</v>
      </c>
      <c r="BD265" s="20">
        <v>8</v>
      </c>
      <c r="BE265" s="19">
        <f>(BD265*$D265*$E265*$G265*$I265*$BE$14)</f>
        <v>630940.79999999993</v>
      </c>
      <c r="BF265" s="20">
        <v>11</v>
      </c>
      <c r="BG265" s="19">
        <f>(BF265*$D265*$E265*$G265*$I265*$BG$14)</f>
        <v>867543.59999999986</v>
      </c>
      <c r="BH265" s="20">
        <v>0</v>
      </c>
      <c r="BI265" s="19">
        <f>(BH265*$D265*$E265*$G265*$I265*$BI$14)</f>
        <v>0</v>
      </c>
      <c r="BJ265" s="20">
        <v>0</v>
      </c>
      <c r="BK265" s="19">
        <f>(BJ265*$D265*$E265*$G265*$I265*$BK$14)</f>
        <v>0</v>
      </c>
      <c r="BL265" s="20">
        <v>13</v>
      </c>
      <c r="BM265" s="19">
        <f>(BL265*$D265*$E265*$G265*$I265*$BM$14)</f>
        <v>1127806.68</v>
      </c>
      <c r="BN265" s="20"/>
      <c r="BO265" s="19">
        <f>(BN265*$D265*$E265*$G265*$I265*$BO$14)</f>
        <v>0</v>
      </c>
      <c r="BP265" s="20">
        <v>1</v>
      </c>
      <c r="BQ265" s="19">
        <f>(BP265*$D265*$E265*$G265*$I265*$BQ$14)</f>
        <v>98584.499999999985</v>
      </c>
      <c r="BR265" s="20"/>
      <c r="BS265" s="19">
        <f>(BR265*$D265*$E265*$G265*$I265*$BS$14)</f>
        <v>0</v>
      </c>
      <c r="BT265" s="20"/>
      <c r="BU265" s="19">
        <f>(BT265*$D265*$E265*$G265*$I265*$BU$14)</f>
        <v>0</v>
      </c>
      <c r="BV265" s="20"/>
      <c r="BW265" s="19">
        <f>(BV265*$D265*$E265*$G265*$I265*$BW$14)</f>
        <v>0</v>
      </c>
      <c r="BX265" s="20">
        <v>1</v>
      </c>
      <c r="BY265" s="22">
        <f>(BX265*$D265*$E265*$G265*$I265*$BY$14)</f>
        <v>78867.599999999991</v>
      </c>
      <c r="BZ265" s="20">
        <v>0</v>
      </c>
      <c r="CA265" s="19">
        <f>(BZ265*$D265*$E265*$G265*$H265*$CA$14)</f>
        <v>0</v>
      </c>
      <c r="CB265" s="20">
        <v>0</v>
      </c>
      <c r="CC265" s="19">
        <f>(CB265*$D265*$E265*$G265*$H265*$CC$14)</f>
        <v>0</v>
      </c>
      <c r="CD265" s="20">
        <v>0</v>
      </c>
      <c r="CE265" s="21">
        <f>(CD265*$D265*$E265*$G265*$H265*$CE$14)</f>
        <v>0</v>
      </c>
      <c r="CF265" s="20"/>
      <c r="CG265" s="20">
        <f>(CF265*$D265*$E265*$G265*$H265*$CG$14)</f>
        <v>0</v>
      </c>
      <c r="CH265" s="20"/>
      <c r="CI265" s="19">
        <f>(CH265*$D265*$E265*$G265*$I265*$CI$14)</f>
        <v>0</v>
      </c>
      <c r="CJ265" s="20">
        <v>0</v>
      </c>
      <c r="CK265" s="19">
        <f>(CJ265*$D265*$E265*$G265*$H265*$CK$14)</f>
        <v>0</v>
      </c>
      <c r="CL265" s="20"/>
      <c r="CM265" s="19">
        <f>(CL265*$D265*$E265*$G265*$H265*$CM$14)</f>
        <v>0</v>
      </c>
      <c r="CN265" s="20"/>
      <c r="CO265" s="19">
        <f>(CN265*$D265*$E265*$G265*$H265*$CO$14)</f>
        <v>0</v>
      </c>
      <c r="CP265" s="20">
        <v>1</v>
      </c>
      <c r="CQ265" s="19">
        <f>(CP265*$D265*$E265*$G265*$H265*$CQ$14)</f>
        <v>74266.989999999976</v>
      </c>
      <c r="CR265" s="20"/>
      <c r="CS265" s="19">
        <f>(CR265*$D265*$E265*$G265*$H265*$CS$14)</f>
        <v>0</v>
      </c>
      <c r="CT265" s="20"/>
      <c r="CU265" s="19">
        <f>(CT265*$D265*$E265*$G265*$I265*$CU$14)</f>
        <v>0</v>
      </c>
      <c r="CV265" s="24">
        <v>0</v>
      </c>
      <c r="CW265" s="19">
        <f>(CV265*$D265*$E265*$G265*$I265*$CW$14)</f>
        <v>0</v>
      </c>
      <c r="CX265" s="20"/>
      <c r="CY265" s="19">
        <f>(CX265*$D265*$E265*$G265*$H265*$CY$14)</f>
        <v>0</v>
      </c>
      <c r="CZ265" s="20">
        <v>0</v>
      </c>
      <c r="DA265" s="19">
        <f>(CZ265*$D265*$E265*$G265*$I265*$DA$14)</f>
        <v>0</v>
      </c>
      <c r="DB265" s="20">
        <v>0</v>
      </c>
      <c r="DC265" s="19">
        <f>(DB265*$D265*$E265*$G265*$I265*$DC$14)</f>
        <v>0</v>
      </c>
      <c r="DD265" s="20"/>
      <c r="DE265" s="19">
        <f>(DD265*$D265*$E265*$G265*$I265*$DE$14)</f>
        <v>0</v>
      </c>
      <c r="DF265" s="20"/>
      <c r="DG265" s="19">
        <f>(DF265*$D265*$E265*$G265*$I265*$DG$14)</f>
        <v>0</v>
      </c>
      <c r="DH265" s="20"/>
      <c r="DI265" s="19">
        <f>(DH265*$D265*$E265*$G265*$J265*$DI$14)</f>
        <v>0</v>
      </c>
      <c r="DJ265" s="20">
        <v>1</v>
      </c>
      <c r="DK265" s="19">
        <f>(DJ265*$D265*$E265*$G265*$K265*$DK$14)</f>
        <v>144778.37999999998</v>
      </c>
      <c r="DL265" s="19">
        <f t="shared" ref="DL265:DM269" si="1340">SUM(L265,N265,P265,R265,T265,V265,X265,Z265,AB265,AD265,AF265,AH265,AJ265,AN265,AP265,CD265,AR265,AT265,AV265,AX265,AZ265,CH265,BB265,BD265,BF265,BJ265,AL265,BL265,BN265,BP265,BR265,BT265,BV265,BX265,BZ265,CB265,CF265,CJ265,CL265,CN265,CP265,CR265,CT265,CV265,BH265,CX265,CZ265,DB265,DD265,DF265,DH265,DJ265)</f>
        <v>111</v>
      </c>
      <c r="DM265" s="19">
        <f t="shared" si="1340"/>
        <v>8448222.1999999993</v>
      </c>
    </row>
    <row r="266" spans="1:117" ht="45" customHeight="1" x14ac:dyDescent="0.25">
      <c r="A266" s="123"/>
      <c r="B266" s="81">
        <v>223</v>
      </c>
      <c r="C266" s="13" t="s">
        <v>385</v>
      </c>
      <c r="D266" s="14">
        <v>22900</v>
      </c>
      <c r="E266" s="23">
        <v>1.54</v>
      </c>
      <c r="F266" s="23"/>
      <c r="G266" s="16">
        <v>1</v>
      </c>
      <c r="H266" s="14">
        <v>1.4</v>
      </c>
      <c r="I266" s="14">
        <v>1.68</v>
      </c>
      <c r="J266" s="14">
        <v>2.23</v>
      </c>
      <c r="K266" s="17">
        <v>2.57</v>
      </c>
      <c r="L266" s="20">
        <v>8</v>
      </c>
      <c r="M266" s="19">
        <f t="shared" si="1054"/>
        <v>434477.12</v>
      </c>
      <c r="N266" s="20">
        <v>8</v>
      </c>
      <c r="O266" s="20">
        <f>(N266*$D266*$E266*$G266*$H266*$O$14)</f>
        <v>434477.12</v>
      </c>
      <c r="P266" s="20">
        <v>16</v>
      </c>
      <c r="Q266" s="19">
        <f>(P266*$D266*$E266*$G266*$H266*$Q$14)</f>
        <v>868954.24</v>
      </c>
      <c r="R266" s="20">
        <v>1</v>
      </c>
      <c r="S266" s="19">
        <f>(R266/12*7*$D266*$E266*$G266*$H266*$S$14)+(R266/12*5*$D266*$E266*$G266*$H266*$S$15)</f>
        <v>55338.231666666659</v>
      </c>
      <c r="T266" s="20">
        <v>2</v>
      </c>
      <c r="U266" s="19">
        <f>(T266*$D266*$E266*$G266*$H266*$U$14)</f>
        <v>108619.28</v>
      </c>
      <c r="V266" s="20">
        <v>0</v>
      </c>
      <c r="W266" s="19">
        <f>(V266*$D266*$E266*$G266*$H266*$W$14)</f>
        <v>0</v>
      </c>
      <c r="X266" s="20"/>
      <c r="Y266" s="19">
        <f>(X266*$D266*$E266*$G266*$H266*$Y$14)</f>
        <v>0</v>
      </c>
      <c r="Z266" s="20">
        <v>0</v>
      </c>
      <c r="AA266" s="19">
        <f>(Z266*$D266*$E266*$G266*$H266*$AA$14)</f>
        <v>0</v>
      </c>
      <c r="AB266" s="20"/>
      <c r="AC266" s="19">
        <f>(AB266*$D266*$E266*$G266*$H266*$AC$14)</f>
        <v>0</v>
      </c>
      <c r="AD266" s="20">
        <v>0</v>
      </c>
      <c r="AE266" s="19">
        <f>(AD266*$D266*$E266*$G266*$H266*$AE$14)</f>
        <v>0</v>
      </c>
      <c r="AF266" s="77"/>
      <c r="AG266" s="19">
        <f>(AF266*$D266*$E266*$G266*$H266*$AG$14)</f>
        <v>0</v>
      </c>
      <c r="AH266" s="20"/>
      <c r="AI266" s="19">
        <f>(AH266*$D266*$E266*$G266*$H266*$AI$14)</f>
        <v>0</v>
      </c>
      <c r="AJ266" s="24">
        <v>0</v>
      </c>
      <c r="AK266" s="19">
        <f>(AJ266*$D266*$E266*$G266*$I266*$AK$14)</f>
        <v>0</v>
      </c>
      <c r="AL266" s="20">
        <v>0</v>
      </c>
      <c r="AM266" s="19">
        <f>(AL266*$D266*$E266*$G266*$I266*$AM$14)</f>
        <v>0</v>
      </c>
      <c r="AN266" s="20"/>
      <c r="AO266" s="19">
        <f>(AN266*$D266*$E266*$G266*$H266*$AO$14)</f>
        <v>0</v>
      </c>
      <c r="AP266" s="20"/>
      <c r="AQ266" s="20">
        <f>(AP266*$D266*$E266*$G266*$H266*$AQ$14)</f>
        <v>0</v>
      </c>
      <c r="AR266" s="20">
        <v>1</v>
      </c>
      <c r="AS266" s="20">
        <f>(AR266*$D266*$E266*$G266*$H266*$AS$14)</f>
        <v>56778.259999999987</v>
      </c>
      <c r="AT266" s="20">
        <v>0</v>
      </c>
      <c r="AU266" s="19">
        <f>(AT266*$D266*$E266*$G266*$H266*$AU$14)</f>
        <v>0</v>
      </c>
      <c r="AV266" s="20">
        <v>0</v>
      </c>
      <c r="AW266" s="19">
        <f>(AV266*$D266*$E266*$G266*$H266*$AW$14)</f>
        <v>0</v>
      </c>
      <c r="AX266" s="20">
        <v>0</v>
      </c>
      <c r="AY266" s="19">
        <f>(AX266*$D266*$E266*$G266*$H266*$AY$14)</f>
        <v>0</v>
      </c>
      <c r="AZ266" s="20"/>
      <c r="BA266" s="19">
        <f>(AZ266*$D266*$E266*$G266*$H266*$BA$14)</f>
        <v>0</v>
      </c>
      <c r="BB266" s="20">
        <v>3</v>
      </c>
      <c r="BC266" s="19">
        <f>(BB266*$D266*$E266*$G266*$H266*$BC$14)</f>
        <v>162928.91999999998</v>
      </c>
      <c r="BD266" s="20">
        <v>1</v>
      </c>
      <c r="BE266" s="19">
        <f>(BD266*$D266*$E266*$G266*$I266*$BE$14)</f>
        <v>59246.879999999997</v>
      </c>
      <c r="BF266" s="20">
        <v>9</v>
      </c>
      <c r="BG266" s="19">
        <f>(BF266*$D266*$E266*$G266*$I266*$BG$14)</f>
        <v>533221.91999999993</v>
      </c>
      <c r="BH266" s="20">
        <v>0</v>
      </c>
      <c r="BI266" s="19">
        <f>(BH266*$D266*$E266*$G266*$I266*$BI$14)</f>
        <v>0</v>
      </c>
      <c r="BJ266" s="20">
        <v>0</v>
      </c>
      <c r="BK266" s="19">
        <f>(BJ266*$D266*$E266*$G266*$I266*$BK$14)</f>
        <v>0</v>
      </c>
      <c r="BL266" s="20">
        <v>7</v>
      </c>
      <c r="BM266" s="19">
        <f>(BL266*$D266*$E266*$G266*$I266*$BM$14)</f>
        <v>456200.97600000002</v>
      </c>
      <c r="BN266" s="20">
        <v>3</v>
      </c>
      <c r="BO266" s="19">
        <f>(BN266*$D266*$E266*$G266*$I266*$BO$14)</f>
        <v>177740.63999999998</v>
      </c>
      <c r="BP266" s="20">
        <v>9</v>
      </c>
      <c r="BQ266" s="19">
        <f>(BP266*$D266*$E266*$G266*$I266*$BQ$14)</f>
        <v>666527.39999999991</v>
      </c>
      <c r="BR266" s="20"/>
      <c r="BS266" s="19">
        <f>(BR266*$D266*$E266*$G266*$I266*$BS$14)</f>
        <v>0</v>
      </c>
      <c r="BT266" s="20"/>
      <c r="BU266" s="19">
        <f>(BT266*$D266*$E266*$G266*$I266*$BU$14)</f>
        <v>0</v>
      </c>
      <c r="BV266" s="20"/>
      <c r="BW266" s="19">
        <f>(BV266*$D266*$E266*$G266*$I266*$BW$14)</f>
        <v>0</v>
      </c>
      <c r="BX266" s="20">
        <v>17</v>
      </c>
      <c r="BY266" s="22">
        <f>(BX266*$D266*$E266*$G266*$I266*$BY$14)</f>
        <v>1007196.96</v>
      </c>
      <c r="BZ266" s="20">
        <v>0</v>
      </c>
      <c r="CA266" s="19">
        <f>(BZ266*$D266*$E266*$G266*$H266*$CA$14)</f>
        <v>0</v>
      </c>
      <c r="CB266" s="20">
        <v>0</v>
      </c>
      <c r="CC266" s="19">
        <f>(CB266*$D266*$E266*$G266*$H266*$CC$14)</f>
        <v>0</v>
      </c>
      <c r="CD266" s="20">
        <v>0</v>
      </c>
      <c r="CE266" s="21">
        <f>(CD266*$D266*$E266*$G266*$H266*$CE$14)</f>
        <v>0</v>
      </c>
      <c r="CF266" s="20"/>
      <c r="CG266" s="20">
        <f>(CF266*$D266*$E266*$G266*$H266*$CG$14)</f>
        <v>0</v>
      </c>
      <c r="CH266" s="20"/>
      <c r="CI266" s="19">
        <f>(CH266*$D266*$E266*$G266*$I266*$CI$14)</f>
        <v>0</v>
      </c>
      <c r="CJ266" s="20">
        <v>0</v>
      </c>
      <c r="CK266" s="19">
        <f>(CJ266*$D266*$E266*$G266*$H266*$CK$14)</f>
        <v>0</v>
      </c>
      <c r="CL266" s="20"/>
      <c r="CM266" s="19">
        <f>(CL266*$D266*$E266*$G266*$H266*$CM$14)</f>
        <v>0</v>
      </c>
      <c r="CN266" s="20"/>
      <c r="CO266" s="19">
        <f>(CN266*$D266*$E266*$G266*$H266*$CO$14)</f>
        <v>0</v>
      </c>
      <c r="CP266" s="20"/>
      <c r="CQ266" s="19">
        <f>(CP266*$D266*$E266*$G266*$H266*$CQ$14)</f>
        <v>0</v>
      </c>
      <c r="CR266" s="20">
        <v>5</v>
      </c>
      <c r="CS266" s="19">
        <f>(CR266*$D266*$E266*$G266*$H266*$CS$14)</f>
        <v>278954.05999999994</v>
      </c>
      <c r="CT266" s="20">
        <v>0</v>
      </c>
      <c r="CU266" s="19">
        <f>(CT266*$D266*$E266*$G266*$I266*$CU$14)</f>
        <v>0</v>
      </c>
      <c r="CV266" s="24">
        <v>0</v>
      </c>
      <c r="CW266" s="19">
        <f>(CV266*$D266*$E266*$G266*$I266*$CW$14)</f>
        <v>0</v>
      </c>
      <c r="CX266" s="20"/>
      <c r="CY266" s="19">
        <f>(CX266*$D266*$E266*$G266*$H266*$CY$14)</f>
        <v>0</v>
      </c>
      <c r="CZ266" s="20">
        <v>0</v>
      </c>
      <c r="DA266" s="19">
        <f>(CZ266*$D266*$E266*$G266*$I266*$DA$14)</f>
        <v>0</v>
      </c>
      <c r="DB266" s="20">
        <v>5</v>
      </c>
      <c r="DC266" s="19">
        <f>(DB266*$D266*$E266*$G266*$I266*$DC$14)</f>
        <v>296234.39999999997</v>
      </c>
      <c r="DD266" s="20"/>
      <c r="DE266" s="19">
        <f>(DD266*$D266*$E266*$G266*$I266*$DE$14)</f>
        <v>0</v>
      </c>
      <c r="DF266" s="20">
        <v>5</v>
      </c>
      <c r="DG266" s="19">
        <f>(DF266*$D266*$E266*$G266*$I266*$DG$14)</f>
        <v>334744.87199999992</v>
      </c>
      <c r="DH266" s="20"/>
      <c r="DI266" s="19">
        <f>(DH266*$D266*$E266*$G266*$J266*$DI$14)</f>
        <v>0</v>
      </c>
      <c r="DJ266" s="20">
        <v>5</v>
      </c>
      <c r="DK266" s="19">
        <f>(DJ266*$D266*$E266*$G266*$K266*$DK$14)</f>
        <v>543801.72</v>
      </c>
      <c r="DL266" s="19">
        <f t="shared" si="1340"/>
        <v>105</v>
      </c>
      <c r="DM266" s="19">
        <f t="shared" si="1340"/>
        <v>6475442.9996666657</v>
      </c>
    </row>
    <row r="267" spans="1:117" ht="45" customHeight="1" x14ac:dyDescent="0.25">
      <c r="A267" s="123"/>
      <c r="B267" s="81">
        <v>224</v>
      </c>
      <c r="C267" s="13" t="s">
        <v>386</v>
      </c>
      <c r="D267" s="14">
        <v>22900</v>
      </c>
      <c r="E267" s="23">
        <v>1.92</v>
      </c>
      <c r="F267" s="23"/>
      <c r="G267" s="16">
        <v>1</v>
      </c>
      <c r="H267" s="14">
        <v>1.4</v>
      </c>
      <c r="I267" s="14">
        <v>1.68</v>
      </c>
      <c r="J267" s="14">
        <v>2.23</v>
      </c>
      <c r="K267" s="17">
        <v>2.57</v>
      </c>
      <c r="L267" s="20">
        <v>117</v>
      </c>
      <c r="M267" s="19">
        <f t="shared" si="1054"/>
        <v>7922154.2400000002</v>
      </c>
      <c r="N267" s="20">
        <v>6</v>
      </c>
      <c r="O267" s="20">
        <f>(N267*$D267*$E267*$G267*$H267*$O$14)</f>
        <v>406264.32000000001</v>
      </c>
      <c r="P267" s="20">
        <v>8</v>
      </c>
      <c r="Q267" s="19">
        <f>(P267*$D267*$E267*$G267*$H267*$Q$14)</f>
        <v>541685.76000000001</v>
      </c>
      <c r="R267" s="20"/>
      <c r="S267" s="19">
        <f>(R267/12*7*$D267*$E267*$G267*$H267*$S$14)+(R267/12*5*$D267*$E267*$G267*$H267*$S$15)</f>
        <v>0</v>
      </c>
      <c r="T267" s="20">
        <v>18</v>
      </c>
      <c r="U267" s="19">
        <f>(T267*$D267*$E267*$G267*$H267*$U$14)</f>
        <v>1218792.96</v>
      </c>
      <c r="V267" s="20">
        <v>0</v>
      </c>
      <c r="W267" s="19">
        <f>(V267*$D267*$E267*$G267*$H267*$W$14)</f>
        <v>0</v>
      </c>
      <c r="X267" s="20"/>
      <c r="Y267" s="19">
        <f>(X267*$D267*$E267*$G267*$H267*$Y$14)</f>
        <v>0</v>
      </c>
      <c r="Z267" s="20">
        <v>0</v>
      </c>
      <c r="AA267" s="19">
        <f>(Z267*$D267*$E267*$G267*$H267*$AA$14)</f>
        <v>0</v>
      </c>
      <c r="AB267" s="20"/>
      <c r="AC267" s="19">
        <f>(AB267*$D267*$E267*$G267*$H267*$AC$14)</f>
        <v>0</v>
      </c>
      <c r="AD267" s="20">
        <v>0</v>
      </c>
      <c r="AE267" s="19">
        <f>(AD267*$D267*$E267*$G267*$H267*$AE$14)</f>
        <v>0</v>
      </c>
      <c r="AF267" s="77"/>
      <c r="AG267" s="19">
        <f>(AF267*$D267*$E267*$G267*$H267*$AG$14)</f>
        <v>0</v>
      </c>
      <c r="AH267" s="20"/>
      <c r="AI267" s="19">
        <f>(AH267*$D267*$E267*$G267*$H267*$AI$14)</f>
        <v>0</v>
      </c>
      <c r="AJ267" s="24"/>
      <c r="AK267" s="19">
        <f>(AJ267*$D267*$E267*$G267*$I267*$AK$14)</f>
        <v>0</v>
      </c>
      <c r="AL267" s="20">
        <v>1</v>
      </c>
      <c r="AM267" s="19">
        <f>(AL267*$D267*$E267*$G267*$I267*$AM$14)</f>
        <v>81252.864000000001</v>
      </c>
      <c r="AN267" s="20"/>
      <c r="AO267" s="19">
        <f>(AN267*$D267*$E267*$G267*$H267*$AO$14)</f>
        <v>0</v>
      </c>
      <c r="AP267" s="20"/>
      <c r="AQ267" s="20">
        <f>(AP267*$D267*$E267*$G267*$H267*$AQ$14)</f>
        <v>0</v>
      </c>
      <c r="AR267" s="20">
        <v>3</v>
      </c>
      <c r="AS267" s="20">
        <f>(AR267*$D267*$E267*$G267*$H267*$AS$14)</f>
        <v>212365.43999999994</v>
      </c>
      <c r="AT267" s="20">
        <v>0</v>
      </c>
      <c r="AU267" s="19">
        <f>(AT267*$D267*$E267*$G267*$H267*$AU$14)</f>
        <v>0</v>
      </c>
      <c r="AV267" s="20">
        <v>0</v>
      </c>
      <c r="AW267" s="19">
        <f>(AV267*$D267*$E267*$G267*$H267*$AW$14)</f>
        <v>0</v>
      </c>
      <c r="AX267" s="20">
        <v>0</v>
      </c>
      <c r="AY267" s="19">
        <f>(AX267*$D267*$E267*$G267*$H267*$AY$14)</f>
        <v>0</v>
      </c>
      <c r="AZ267" s="20">
        <v>5</v>
      </c>
      <c r="BA267" s="19">
        <f>(AZ267*$D267*$E267*$G267*$H267*$BA$14)</f>
        <v>338553.60000000003</v>
      </c>
      <c r="BB267" s="20">
        <v>4</v>
      </c>
      <c r="BC267" s="19">
        <f>(BB267*$D267*$E267*$G267*$H267*$BC$14)</f>
        <v>270842.88</v>
      </c>
      <c r="BD267" s="20">
        <v>31</v>
      </c>
      <c r="BE267" s="19">
        <f>(BD267*$D267*$E267*$G267*$I267*$BE$14)</f>
        <v>2289853.4399999999</v>
      </c>
      <c r="BF267" s="20">
        <v>62</v>
      </c>
      <c r="BG267" s="19">
        <f>(BF267*$D267*$E267*$G267*$I267*$BG$14)</f>
        <v>4579706.8799999999</v>
      </c>
      <c r="BH267" s="20">
        <v>0</v>
      </c>
      <c r="BI267" s="19">
        <f>(BH267*$D267*$E267*$G267*$I267*$BI$14)</f>
        <v>0</v>
      </c>
      <c r="BJ267" s="20">
        <v>0</v>
      </c>
      <c r="BK267" s="19">
        <f>(BJ267*$D267*$E267*$G267*$I267*$BK$14)</f>
        <v>0</v>
      </c>
      <c r="BL267" s="20">
        <v>12</v>
      </c>
      <c r="BM267" s="19">
        <f>(BL267*$D267*$E267*$G267*$I267*$BM$14)</f>
        <v>975034.36800000013</v>
      </c>
      <c r="BN267" s="20">
        <v>5</v>
      </c>
      <c r="BO267" s="19">
        <f>(BN267*$D267*$E267*$G267*$I267*$BO$14)</f>
        <v>369331.20000000001</v>
      </c>
      <c r="BP267" s="20">
        <v>1</v>
      </c>
      <c r="BQ267" s="19">
        <f>(BP267*$D267*$E267*$G267*$I267*$BQ$14)</f>
        <v>92332.799999999988</v>
      </c>
      <c r="BR267" s="20"/>
      <c r="BS267" s="19">
        <f>(BR267*$D267*$E267*$G267*$I267*$BS$14)</f>
        <v>0</v>
      </c>
      <c r="BT267" s="20">
        <v>13</v>
      </c>
      <c r="BU267" s="19">
        <f>(BT267*$D267*$E267*$G267*$I267*$BU$14)</f>
        <v>1200326.3999999999</v>
      </c>
      <c r="BV267" s="20">
        <v>11</v>
      </c>
      <c r="BW267" s="19">
        <f>(BV267*$D267*$E267*$G267*$I267*$BW$14)</f>
        <v>812528.64000000001</v>
      </c>
      <c r="BX267" s="20">
        <v>7</v>
      </c>
      <c r="BY267" s="22">
        <f>(BX267*$D267*$E267*$G267*$I267*$BY$14)</f>
        <v>517063.67999999999</v>
      </c>
      <c r="BZ267" s="20">
        <v>0</v>
      </c>
      <c r="CA267" s="19">
        <f>(BZ267*$D267*$E267*$G267*$H267*$CA$14)</f>
        <v>0</v>
      </c>
      <c r="CB267" s="20">
        <v>0</v>
      </c>
      <c r="CC267" s="19">
        <f>(CB267*$D267*$E267*$G267*$H267*$CC$14)</f>
        <v>0</v>
      </c>
      <c r="CD267" s="20">
        <v>0</v>
      </c>
      <c r="CE267" s="21">
        <f>(CD267*$D267*$E267*$G267*$H267*$CE$14)</f>
        <v>0</v>
      </c>
      <c r="CF267" s="20"/>
      <c r="CG267" s="20">
        <f>(CF267*$D267*$E267*$G267*$H267*$CG$14)</f>
        <v>0</v>
      </c>
      <c r="CH267" s="20"/>
      <c r="CI267" s="19">
        <f>(CH267*$D267*$E267*$G267*$I267*$CI$14)</f>
        <v>0</v>
      </c>
      <c r="CJ267" s="20">
        <v>0</v>
      </c>
      <c r="CK267" s="19">
        <f>(CJ267*$D267*$E267*$G267*$H267*$CK$14)</f>
        <v>0</v>
      </c>
      <c r="CL267" s="20"/>
      <c r="CM267" s="19">
        <f>(CL267*$D267*$E267*$G267*$H267*$CM$14)</f>
        <v>0</v>
      </c>
      <c r="CN267" s="20"/>
      <c r="CO267" s="19">
        <f>(CN267*$D267*$E267*$G267*$H267*$CO$14)</f>
        <v>0</v>
      </c>
      <c r="CP267" s="20">
        <v>1</v>
      </c>
      <c r="CQ267" s="19">
        <f>(CP267*$D267*$E267*$G267*$H267*$CQ$14)</f>
        <v>69557.375999999989</v>
      </c>
      <c r="CR267" s="20">
        <v>7</v>
      </c>
      <c r="CS267" s="19">
        <f>(CR267*$D267*$E267*$G267*$H267*$CS$14)</f>
        <v>486901.63199999993</v>
      </c>
      <c r="CT267" s="20">
        <v>0</v>
      </c>
      <c r="CU267" s="19">
        <f>(CT267*$D267*$E267*$G267*$I267*$CU$14)</f>
        <v>0</v>
      </c>
      <c r="CV267" s="24"/>
      <c r="CW267" s="19">
        <f>(CV267*$D267*$E267*$G267*$I267*$CW$14)</f>
        <v>0</v>
      </c>
      <c r="CX267" s="20"/>
      <c r="CY267" s="19">
        <f>(CX267*$D267*$E267*$G267*$H267*$CY$14)</f>
        <v>0</v>
      </c>
      <c r="CZ267" s="20">
        <v>0</v>
      </c>
      <c r="DA267" s="19">
        <f>(CZ267*$D267*$E267*$G267*$I267*$DA$14)</f>
        <v>0</v>
      </c>
      <c r="DB267" s="20">
        <v>1</v>
      </c>
      <c r="DC267" s="19">
        <f>(DB267*$D267*$E267*$G267*$I267*$DC$14)</f>
        <v>73866.239999999991</v>
      </c>
      <c r="DD267" s="20"/>
      <c r="DE267" s="19">
        <f>(DD267*$D267*$E267*$G267*$I267*$DE$14)</f>
        <v>0</v>
      </c>
      <c r="DF267" s="20">
        <v>1</v>
      </c>
      <c r="DG267" s="19">
        <f>(DF267*$D267*$E267*$G267*$I267*$DG$14)</f>
        <v>83468.851199999976</v>
      </c>
      <c r="DH267" s="20"/>
      <c r="DI267" s="19">
        <f>(DH267*$D267*$E267*$G267*$J267*$DI$14)</f>
        <v>0</v>
      </c>
      <c r="DJ267" s="20">
        <v>1</v>
      </c>
      <c r="DK267" s="19">
        <f>(DJ267*$D267*$E267*$G267*$K267*$DK$14)</f>
        <v>135597.31199999998</v>
      </c>
      <c r="DL267" s="19">
        <f t="shared" si="1340"/>
        <v>315</v>
      </c>
      <c r="DM267" s="19">
        <f t="shared" si="1340"/>
        <v>22677480.883199994</v>
      </c>
    </row>
    <row r="268" spans="1:117" ht="45" customHeight="1" x14ac:dyDescent="0.25">
      <c r="A268" s="123"/>
      <c r="B268" s="81">
        <v>225</v>
      </c>
      <c r="C268" s="13" t="s">
        <v>387</v>
      </c>
      <c r="D268" s="14">
        <v>22900</v>
      </c>
      <c r="E268" s="23">
        <v>2.56</v>
      </c>
      <c r="F268" s="23"/>
      <c r="G268" s="16">
        <v>1</v>
      </c>
      <c r="H268" s="14">
        <v>1.4</v>
      </c>
      <c r="I268" s="14">
        <v>1.68</v>
      </c>
      <c r="J268" s="14">
        <v>2.23</v>
      </c>
      <c r="K268" s="17">
        <v>2.57</v>
      </c>
      <c r="L268" s="20">
        <v>42</v>
      </c>
      <c r="M268" s="19">
        <f>(L268*$D268*$E268*$G268*$H268*$M$14)</f>
        <v>3791800.3199999998</v>
      </c>
      <c r="N268" s="20">
        <v>0</v>
      </c>
      <c r="O268" s="20">
        <f>(N268*$D268*$E268*$G268*$H268*$O$14)</f>
        <v>0</v>
      </c>
      <c r="P268" s="20">
        <v>4</v>
      </c>
      <c r="Q268" s="19">
        <f>(P268*$D268*$E268*$G268*$H268*$Q$14)</f>
        <v>361123.83999999997</v>
      </c>
      <c r="R268" s="20">
        <v>1</v>
      </c>
      <c r="S268" s="19">
        <f>(R268/12*7*$D268*$E268*$G268*$H268*$S$14)+(R268/12*5*$D268*$E268*$G268*$H268*$S$15)</f>
        <v>91990.82666666666</v>
      </c>
      <c r="T268" s="20">
        <v>55</v>
      </c>
      <c r="U268" s="19">
        <f>(T268*$D268*$E268*$G268*$H268*$U$14)</f>
        <v>4965452.8000000007</v>
      </c>
      <c r="V268" s="20">
        <v>0</v>
      </c>
      <c r="W268" s="19">
        <f>(V268*$D268*$E268*$G268*$H268*$W$14)</f>
        <v>0</v>
      </c>
      <c r="X268" s="20"/>
      <c r="Y268" s="19">
        <f>(X268*$D268*$E268*$G268*$H268*$Y$14)</f>
        <v>0</v>
      </c>
      <c r="Z268" s="20">
        <v>0</v>
      </c>
      <c r="AA268" s="19">
        <f>(Z268*$D268*$E268*$G268*$H268*$AA$14)</f>
        <v>0</v>
      </c>
      <c r="AB268" s="20"/>
      <c r="AC268" s="19">
        <f>(AB268*$D268*$E268*$G268*$H268*$AC$14)</f>
        <v>0</v>
      </c>
      <c r="AD268" s="20">
        <v>0</v>
      </c>
      <c r="AE268" s="19">
        <f>(AD268*$D268*$E268*$G268*$H268*$AE$14)</f>
        <v>0</v>
      </c>
      <c r="AF268" s="77"/>
      <c r="AG268" s="19">
        <f>(AF268*$D268*$E268*$G268*$H268*$AG$14)</f>
        <v>0</v>
      </c>
      <c r="AH268" s="20"/>
      <c r="AI268" s="19">
        <f>(AH268*$D268*$E268*$G268*$H268*$AI$14)</f>
        <v>0</v>
      </c>
      <c r="AJ268" s="24"/>
      <c r="AK268" s="19">
        <f>(AJ268*$D268*$E268*$G268*$I268*$AK$14)</f>
        <v>0</v>
      </c>
      <c r="AL268" s="20">
        <v>0</v>
      </c>
      <c r="AM268" s="19">
        <f>(AL268*$D268*$E268*$G268*$I268*$AM$14)</f>
        <v>0</v>
      </c>
      <c r="AN268" s="20"/>
      <c r="AO268" s="19">
        <f>(AN268*$D268*$E268*$G268*$H268*$AO$14)</f>
        <v>0</v>
      </c>
      <c r="AP268" s="20"/>
      <c r="AQ268" s="20">
        <f>(AP268*$D268*$E268*$G268*$H268*$AQ$14)</f>
        <v>0</v>
      </c>
      <c r="AR268" s="20"/>
      <c r="AS268" s="20">
        <f>(AR268*$D268*$E268*$G268*$H268*$AS$14)</f>
        <v>0</v>
      </c>
      <c r="AT268" s="20">
        <v>0</v>
      </c>
      <c r="AU268" s="19">
        <f>(AT268*$D268*$E268*$G268*$H268*$AU$14)</f>
        <v>0</v>
      </c>
      <c r="AV268" s="20">
        <v>0</v>
      </c>
      <c r="AW268" s="19">
        <f>(AV268*$D268*$E268*$G268*$H268*$AW$14)</f>
        <v>0</v>
      </c>
      <c r="AX268" s="20">
        <v>0</v>
      </c>
      <c r="AY268" s="19">
        <f>(AX268*$D268*$E268*$G268*$H268*$AY$14)</f>
        <v>0</v>
      </c>
      <c r="AZ268" s="20"/>
      <c r="BA268" s="19">
        <f>(AZ268*$D268*$E268*$G268*$H268*$BA$14)</f>
        <v>0</v>
      </c>
      <c r="BB268" s="20"/>
      <c r="BC268" s="19">
        <f>(BB268*$D268*$E268*$G268*$H268*$BC$14)</f>
        <v>0</v>
      </c>
      <c r="BD268" s="20"/>
      <c r="BE268" s="19">
        <f>(BD268*$D268*$E268*$G268*$I268*$BE$14)</f>
        <v>0</v>
      </c>
      <c r="BF268" s="20"/>
      <c r="BG268" s="19">
        <f>(BF268*$D268*$E268*$G268*$I268*$BG$14)</f>
        <v>0</v>
      </c>
      <c r="BH268" s="20">
        <v>0</v>
      </c>
      <c r="BI268" s="19">
        <f>(BH268*$D268*$E268*$G268*$I268*$BI$14)</f>
        <v>0</v>
      </c>
      <c r="BJ268" s="20">
        <v>0</v>
      </c>
      <c r="BK268" s="19">
        <f>(BJ268*$D268*$E268*$G268*$I268*$BK$14)</f>
        <v>0</v>
      </c>
      <c r="BL268" s="20">
        <v>1</v>
      </c>
      <c r="BM268" s="19">
        <f>(BL268*$D268*$E268*$G268*$I268*$BM$14)</f>
        <v>108337.152</v>
      </c>
      <c r="BN268" s="20"/>
      <c r="BO268" s="19">
        <f>(BN268*$D268*$E268*$G268*$I268*$BO$14)</f>
        <v>0</v>
      </c>
      <c r="BP268" s="20"/>
      <c r="BQ268" s="19">
        <f>(BP268*$D268*$E268*$G268*$I268*$BQ$14)</f>
        <v>0</v>
      </c>
      <c r="BR268" s="20"/>
      <c r="BS268" s="19">
        <f>(BR268*$D268*$E268*$G268*$I268*$BS$14)</f>
        <v>0</v>
      </c>
      <c r="BT268" s="20"/>
      <c r="BU268" s="19">
        <f>(BT268*$D268*$E268*$G268*$I268*$BU$14)</f>
        <v>0</v>
      </c>
      <c r="BV268" s="20"/>
      <c r="BW268" s="19">
        <f>(BV268*$D268*$E268*$G268*$I268*$BW$14)</f>
        <v>0</v>
      </c>
      <c r="BX268" s="20"/>
      <c r="BY268" s="22">
        <f>(BX268*$D268*$E268*$G268*$I268*$BY$14)</f>
        <v>0</v>
      </c>
      <c r="BZ268" s="20">
        <v>0</v>
      </c>
      <c r="CA268" s="19">
        <f>(BZ268*$D268*$E268*$G268*$H268*$CA$14)</f>
        <v>0</v>
      </c>
      <c r="CB268" s="20">
        <v>0</v>
      </c>
      <c r="CC268" s="19">
        <f>(CB268*$D268*$E268*$G268*$H268*$CC$14)</f>
        <v>0</v>
      </c>
      <c r="CD268" s="20">
        <v>0</v>
      </c>
      <c r="CE268" s="21">
        <f>(CD268*$D268*$E268*$G268*$H268*$CE$14)</f>
        <v>0</v>
      </c>
      <c r="CF268" s="20"/>
      <c r="CG268" s="20">
        <f>(CF268*$D268*$E268*$G268*$H268*$CG$14)</f>
        <v>0</v>
      </c>
      <c r="CH268" s="20"/>
      <c r="CI268" s="19">
        <f>(CH268*$D268*$E268*$G268*$I268*$CI$14)</f>
        <v>0</v>
      </c>
      <c r="CJ268" s="20">
        <v>0</v>
      </c>
      <c r="CK268" s="19">
        <f>(CJ268*$D268*$E268*$G268*$H268*$CK$14)</f>
        <v>0</v>
      </c>
      <c r="CL268" s="20"/>
      <c r="CM268" s="19">
        <f>(CL268*$D268*$E268*$G268*$H268*$CM$14)</f>
        <v>0</v>
      </c>
      <c r="CN268" s="20"/>
      <c r="CO268" s="19">
        <f>(CN268*$D268*$E268*$G268*$H268*$CO$14)</f>
        <v>0</v>
      </c>
      <c r="CP268" s="20"/>
      <c r="CQ268" s="19">
        <f>(CP268*$D268*$E268*$G268*$H268*$CQ$14)</f>
        <v>0</v>
      </c>
      <c r="CR268" s="20"/>
      <c r="CS268" s="19">
        <f>(CR268*$D268*$E268*$G268*$H268*$CS$14)</f>
        <v>0</v>
      </c>
      <c r="CT268" s="20">
        <v>0</v>
      </c>
      <c r="CU268" s="19">
        <f>(CT268*$D268*$E268*$G268*$I268*$CU$14)</f>
        <v>0</v>
      </c>
      <c r="CV268" s="24"/>
      <c r="CW268" s="19">
        <f>(CV268*$D268*$E268*$G268*$I268*$CW$14)</f>
        <v>0</v>
      </c>
      <c r="CX268" s="20"/>
      <c r="CY268" s="19">
        <f>(CX268*$D268*$E268*$G268*$H268*$CY$14)</f>
        <v>0</v>
      </c>
      <c r="CZ268" s="20">
        <v>0</v>
      </c>
      <c r="DA268" s="19">
        <f>(CZ268*$D268*$E268*$G268*$I268*$DA$14)</f>
        <v>0</v>
      </c>
      <c r="DB268" s="20">
        <v>0</v>
      </c>
      <c r="DC268" s="19">
        <f>(DB268*$D268*$E268*$G268*$I268*$DC$14)</f>
        <v>0</v>
      </c>
      <c r="DD268" s="20"/>
      <c r="DE268" s="19">
        <f>(DD268*$D268*$E268*$G268*$I268*$DE$14)</f>
        <v>0</v>
      </c>
      <c r="DF268" s="20"/>
      <c r="DG268" s="19">
        <f>(DF268*$D268*$E268*$G268*$I268*$DG$14)</f>
        <v>0</v>
      </c>
      <c r="DH268" s="20"/>
      <c r="DI268" s="19">
        <f>(DH268*$D268*$E268*$G268*$J268*$DI$14)</f>
        <v>0</v>
      </c>
      <c r="DJ268" s="20"/>
      <c r="DK268" s="19">
        <f>(DJ268*$D268*$E268*$G268*$K268*$DK$14)</f>
        <v>0</v>
      </c>
      <c r="DL268" s="19">
        <f t="shared" si="1340"/>
        <v>103</v>
      </c>
      <c r="DM268" s="19">
        <f t="shared" si="1340"/>
        <v>9318704.9386666678</v>
      </c>
    </row>
    <row r="269" spans="1:117" ht="45" x14ac:dyDescent="0.25">
      <c r="A269" s="123"/>
      <c r="B269" s="81">
        <v>226</v>
      </c>
      <c r="C269" s="13" t="s">
        <v>388</v>
      </c>
      <c r="D269" s="14">
        <v>22900</v>
      </c>
      <c r="E269" s="23">
        <v>4.12</v>
      </c>
      <c r="F269" s="23"/>
      <c r="G269" s="16">
        <v>1</v>
      </c>
      <c r="H269" s="14">
        <v>1.4</v>
      </c>
      <c r="I269" s="14">
        <v>1.68</v>
      </c>
      <c r="J269" s="14">
        <v>2.23</v>
      </c>
      <c r="K269" s="17">
        <v>2.57</v>
      </c>
      <c r="L269" s="20">
        <v>51</v>
      </c>
      <c r="M269" s="19">
        <f t="shared" ref="M269" si="1341">(L269*$D269*$E269*$G269*$H269)</f>
        <v>6736447.1999999993</v>
      </c>
      <c r="N269" s="20">
        <v>0</v>
      </c>
      <c r="O269" s="20">
        <f t="shared" ref="O269" si="1342">(N269*$D269*$E269*$G269*$H269)</f>
        <v>0</v>
      </c>
      <c r="P269" s="20">
        <v>12</v>
      </c>
      <c r="Q269" s="19">
        <f t="shared" ref="Q269" si="1343">(P269*$D269*$E269*$G269*$H269)</f>
        <v>1585046.4</v>
      </c>
      <c r="R269" s="20"/>
      <c r="S269" s="19">
        <f t="shared" ref="S269" si="1344">(R269*$D269*$E269*$G269*$H269)</f>
        <v>0</v>
      </c>
      <c r="T269" s="20">
        <v>23</v>
      </c>
      <c r="U269" s="19">
        <f t="shared" ref="U269" si="1345">(T269*$D269*$E269*$G269*$H269)</f>
        <v>3038005.5999999996</v>
      </c>
      <c r="V269" s="20">
        <v>0</v>
      </c>
      <c r="W269" s="19">
        <f t="shared" ref="W269" si="1346">(V269*$D269*$E269*$G269*$H269)</f>
        <v>0</v>
      </c>
      <c r="X269" s="20"/>
      <c r="Y269" s="19">
        <f t="shared" ref="Y269" si="1347">(X269*$D269*$E269*$G269*$H269)</f>
        <v>0</v>
      </c>
      <c r="Z269" s="20">
        <v>0</v>
      </c>
      <c r="AA269" s="19">
        <f t="shared" ref="AA269" si="1348">(Z269*$D269*$E269*$G269*$H269)</f>
        <v>0</v>
      </c>
      <c r="AB269" s="20"/>
      <c r="AC269" s="19">
        <f t="shared" ref="AC269" si="1349">(AB269*$D269*$E269*$G269*$H269)</f>
        <v>0</v>
      </c>
      <c r="AD269" s="20">
        <v>0</v>
      </c>
      <c r="AE269" s="19">
        <f t="shared" ref="AE269" si="1350">(AD269*$D269*$E269*$G269*$H269)</f>
        <v>0</v>
      </c>
      <c r="AF269" s="77"/>
      <c r="AG269" s="19">
        <f t="shared" ref="AG269" si="1351">(AF269*$D269*$E269*$G269*$H269)</f>
        <v>0</v>
      </c>
      <c r="AH269" s="20"/>
      <c r="AI269" s="19">
        <f t="shared" ref="AI269" si="1352">(AH269*$D269*$E269*$G269*$H269)</f>
        <v>0</v>
      </c>
      <c r="AJ269" s="24">
        <v>0</v>
      </c>
      <c r="AK269" s="19">
        <f t="shared" ref="AK269" si="1353">(AJ269*$D269*$E269*$G269*$I269)</f>
        <v>0</v>
      </c>
      <c r="AL269" s="20">
        <v>0</v>
      </c>
      <c r="AM269" s="19">
        <f t="shared" ref="AM269" si="1354">(AL269*$D269*$E269*$G269*$I269)</f>
        <v>0</v>
      </c>
      <c r="AN269" s="20"/>
      <c r="AO269" s="19">
        <f t="shared" ref="AO269" si="1355">(AN269*$D269*$E269*$G269*$H269)</f>
        <v>0</v>
      </c>
      <c r="AP269" s="20">
        <v>0</v>
      </c>
      <c r="AQ269" s="20">
        <f t="shared" ref="AQ269" si="1356">(AP269*$D269*$E269*$G269*$H269)</f>
        <v>0</v>
      </c>
      <c r="AR269" s="20">
        <v>0</v>
      </c>
      <c r="AS269" s="20">
        <f t="shared" ref="AS269" si="1357">(AR269*$D269*$E269*$G269*$H269)</f>
        <v>0</v>
      </c>
      <c r="AT269" s="20">
        <v>0</v>
      </c>
      <c r="AU269" s="19">
        <f t="shared" ref="AU269" si="1358">(AT269*$D269*$E269*$G269*$H269)</f>
        <v>0</v>
      </c>
      <c r="AV269" s="20">
        <v>0</v>
      </c>
      <c r="AW269" s="19">
        <f t="shared" ref="AW269" si="1359">(AV269*$D269*$E269*$G269*$H269)</f>
        <v>0</v>
      </c>
      <c r="AX269" s="20">
        <v>0</v>
      </c>
      <c r="AY269" s="19">
        <f t="shared" ref="AY269" si="1360">(AX269*$D269*$E269*$G269*$H269)</f>
        <v>0</v>
      </c>
      <c r="AZ269" s="20"/>
      <c r="BA269" s="19">
        <f t="shared" ref="BA269" si="1361">(AZ269*$D269*$E269*$G269*$H269)</f>
        <v>0</v>
      </c>
      <c r="BB269" s="20"/>
      <c r="BC269" s="19">
        <f t="shared" ref="BC269" si="1362">(BB269*$D269*$E269*$G269*$H269)</f>
        <v>0</v>
      </c>
      <c r="BD269" s="20"/>
      <c r="BE269" s="19">
        <f t="shared" ref="BE269" si="1363">(BD269*$D269*$E269*$G269*$I269)</f>
        <v>0</v>
      </c>
      <c r="BF269" s="20"/>
      <c r="BG269" s="19">
        <f t="shared" ref="BG269" si="1364">(BF269*$D269*$E269*$G269*$I269)</f>
        <v>0</v>
      </c>
      <c r="BH269" s="20">
        <v>0</v>
      </c>
      <c r="BI269" s="19">
        <f t="shared" ref="BI269" si="1365">(BH269*$D269*$E269*$G269*$I269)</f>
        <v>0</v>
      </c>
      <c r="BJ269" s="20">
        <v>0</v>
      </c>
      <c r="BK269" s="19">
        <f t="shared" ref="BK269" si="1366">(BJ269*$D269*$E269*$G269*$I269)</f>
        <v>0</v>
      </c>
      <c r="BL269" s="20"/>
      <c r="BM269" s="19">
        <f t="shared" ref="BM269" si="1367">(BL269*$D269*$E269*$G269*$I269)</f>
        <v>0</v>
      </c>
      <c r="BN269" s="20"/>
      <c r="BO269" s="19">
        <f t="shared" ref="BO269" si="1368">(BN269*$D269*$E269*$G269*$I269)</f>
        <v>0</v>
      </c>
      <c r="BP269" s="20"/>
      <c r="BQ269" s="19">
        <f t="shared" ref="BQ269" si="1369">(BP269*$D269*$E269*$G269*$I269)</f>
        <v>0</v>
      </c>
      <c r="BR269" s="20"/>
      <c r="BS269" s="19">
        <f t="shared" ref="BS269" si="1370">(BR269*$D269*$E269*$G269*$I269)</f>
        <v>0</v>
      </c>
      <c r="BT269" s="20"/>
      <c r="BU269" s="19">
        <f t="shared" ref="BU269" si="1371">(BT269*$D269*$E269*$G269*$I269)</f>
        <v>0</v>
      </c>
      <c r="BV269" s="20"/>
      <c r="BW269" s="19">
        <f t="shared" ref="BW269" si="1372">(BV269*$D269*$E269*$G269*$I269)</f>
        <v>0</v>
      </c>
      <c r="BX269" s="20"/>
      <c r="BY269" s="22">
        <f t="shared" ref="BY269" si="1373">(BX269*$D269*$E269*$G269*$I269)</f>
        <v>0</v>
      </c>
      <c r="BZ269" s="20">
        <v>0</v>
      </c>
      <c r="CA269" s="19">
        <f t="shared" ref="CA269" si="1374">(BZ269*$D269*$E269*$G269*$H269)</f>
        <v>0</v>
      </c>
      <c r="CB269" s="20">
        <v>0</v>
      </c>
      <c r="CC269" s="19">
        <f t="shared" ref="CC269" si="1375">(CB269*$D269*$E269*$G269*$H269)</f>
        <v>0</v>
      </c>
      <c r="CD269" s="20">
        <v>0</v>
      </c>
      <c r="CE269" s="21">
        <f t="shared" ref="CE269" si="1376">(CD269*$D269*$E269*$G269*$H269)</f>
        <v>0</v>
      </c>
      <c r="CF269" s="20"/>
      <c r="CG269" s="20">
        <f t="shared" ref="CG269" si="1377">(CF269*$D269*$E269*$G269*$H269)</f>
        <v>0</v>
      </c>
      <c r="CH269" s="20"/>
      <c r="CI269" s="19">
        <f t="shared" ref="CI269" si="1378">(CH269*$D269*$E269*$G269*$I269)</f>
        <v>0</v>
      </c>
      <c r="CJ269" s="20">
        <v>0</v>
      </c>
      <c r="CK269" s="19">
        <f t="shared" ref="CK269" si="1379">(CJ269*$D269*$E269*$G269*$H269)</f>
        <v>0</v>
      </c>
      <c r="CL269" s="20"/>
      <c r="CM269" s="19">
        <f t="shared" ref="CM269" si="1380">(CL269*$D269*$E269*$G269*$H269)</f>
        <v>0</v>
      </c>
      <c r="CN269" s="20"/>
      <c r="CO269" s="19">
        <f t="shared" ref="CO269" si="1381">(CN269*$D269*$E269*$G269*$H269)</f>
        <v>0</v>
      </c>
      <c r="CP269" s="20"/>
      <c r="CQ269" s="19">
        <f t="shared" ref="CQ269" si="1382">(CP269*$D269*$E269*$G269*$H269)</f>
        <v>0</v>
      </c>
      <c r="CR269" s="20"/>
      <c r="CS269" s="19">
        <f t="shared" ref="CS269" si="1383">(CR269*$D269*$E269*$G269*$H269)</f>
        <v>0</v>
      </c>
      <c r="CT269" s="20">
        <v>0</v>
      </c>
      <c r="CU269" s="19">
        <f t="shared" ref="CU269" si="1384">(CT269*$D269*$E269*$G269*$I269)</f>
        <v>0</v>
      </c>
      <c r="CV269" s="24">
        <v>0</v>
      </c>
      <c r="CW269" s="19">
        <f t="shared" ref="CW269" si="1385">(CV269*$D269*$E269*$G269*$I269)</f>
        <v>0</v>
      </c>
      <c r="CX269" s="20"/>
      <c r="CY269" s="19">
        <f t="shared" ref="CY269" si="1386">(CX269*$D269*$E269*$G269*$H269)</f>
        <v>0</v>
      </c>
      <c r="CZ269" s="20">
        <v>0</v>
      </c>
      <c r="DA269" s="19">
        <f t="shared" ref="DA269" si="1387">(CZ269*$D269*$E269*$G269*$I269)</f>
        <v>0</v>
      </c>
      <c r="DB269" s="20">
        <v>0</v>
      </c>
      <c r="DC269" s="19">
        <f t="shared" ref="DC269" si="1388">(DB269*$D269*$E269*$G269*$I269)</f>
        <v>0</v>
      </c>
      <c r="DD269" s="20"/>
      <c r="DE269" s="19">
        <f t="shared" ref="DE269" si="1389">(DD269*$D269*$E269*$G269*$I269)</f>
        <v>0</v>
      </c>
      <c r="DF269" s="20"/>
      <c r="DG269" s="19">
        <f t="shared" ref="DG269" si="1390">(DF269*$D269*$E269*$G269*$I269)</f>
        <v>0</v>
      </c>
      <c r="DH269" s="20"/>
      <c r="DI269" s="19">
        <f t="shared" ref="DI269" si="1391">(DH269*$D269*$E269*$G269*$J269)</f>
        <v>0</v>
      </c>
      <c r="DJ269" s="20"/>
      <c r="DK269" s="19">
        <f t="shared" ref="DK269" si="1392">(DJ269*$D269*$E269*$G269*$K269)</f>
        <v>0</v>
      </c>
      <c r="DL269" s="19">
        <f t="shared" si="1340"/>
        <v>86</v>
      </c>
      <c r="DM269" s="19">
        <f t="shared" si="1340"/>
        <v>11359499.199999999</v>
      </c>
    </row>
    <row r="270" spans="1:117" ht="15.75" customHeight="1" x14ac:dyDescent="0.25">
      <c r="A270" s="124">
        <v>29</v>
      </c>
      <c r="B270" s="126"/>
      <c r="C270" s="56" t="s">
        <v>389</v>
      </c>
      <c r="D270" s="62">
        <v>22900</v>
      </c>
      <c r="E270" s="65">
        <v>1.37</v>
      </c>
      <c r="F270" s="54"/>
      <c r="G270" s="63">
        <v>1</v>
      </c>
      <c r="H270" s="62">
        <v>1.4</v>
      </c>
      <c r="I270" s="62">
        <v>1.68</v>
      </c>
      <c r="J270" s="62">
        <v>2.23</v>
      </c>
      <c r="K270" s="64">
        <v>2.57</v>
      </c>
      <c r="L270" s="28">
        <f>SUM(L271:L283)</f>
        <v>1147</v>
      </c>
      <c r="M270" s="28">
        <f t="shared" ref="M270:BX270" si="1393">SUM(M271:M283)</f>
        <v>65468155.060000002</v>
      </c>
      <c r="N270" s="61">
        <f t="shared" si="1393"/>
        <v>3617</v>
      </c>
      <c r="O270" s="61">
        <f t="shared" si="1393"/>
        <v>294474754.83999997</v>
      </c>
      <c r="P270" s="28">
        <f t="shared" si="1393"/>
        <v>1090</v>
      </c>
      <c r="Q270" s="28">
        <f t="shared" si="1393"/>
        <v>49275290.260000005</v>
      </c>
      <c r="R270" s="61">
        <f t="shared" si="1393"/>
        <v>0</v>
      </c>
      <c r="S270" s="61">
        <f t="shared" si="1393"/>
        <v>0</v>
      </c>
      <c r="T270" s="28">
        <f t="shared" si="1393"/>
        <v>0</v>
      </c>
      <c r="U270" s="28">
        <f t="shared" si="1393"/>
        <v>0</v>
      </c>
      <c r="V270" s="28">
        <f t="shared" si="1393"/>
        <v>0</v>
      </c>
      <c r="W270" s="28">
        <f t="shared" si="1393"/>
        <v>0</v>
      </c>
      <c r="X270" s="28">
        <f t="shared" si="1393"/>
        <v>0</v>
      </c>
      <c r="Y270" s="28">
        <f t="shared" si="1393"/>
        <v>0</v>
      </c>
      <c r="Z270" s="28">
        <f t="shared" si="1393"/>
        <v>0</v>
      </c>
      <c r="AA270" s="28">
        <f t="shared" si="1393"/>
        <v>0</v>
      </c>
      <c r="AB270" s="28">
        <f t="shared" si="1393"/>
        <v>164</v>
      </c>
      <c r="AC270" s="28">
        <f t="shared" si="1393"/>
        <v>9683177.9800000004</v>
      </c>
      <c r="AD270" s="28">
        <f t="shared" si="1393"/>
        <v>0</v>
      </c>
      <c r="AE270" s="28">
        <f t="shared" si="1393"/>
        <v>0</v>
      </c>
      <c r="AF270" s="28">
        <f t="shared" si="1393"/>
        <v>489</v>
      </c>
      <c r="AG270" s="28">
        <f t="shared" si="1393"/>
        <v>18061834.560000002</v>
      </c>
      <c r="AH270" s="28">
        <f t="shared" si="1393"/>
        <v>9</v>
      </c>
      <c r="AI270" s="28">
        <f t="shared" si="1393"/>
        <v>434829.78</v>
      </c>
      <c r="AJ270" s="12">
        <f t="shared" si="1393"/>
        <v>2</v>
      </c>
      <c r="AK270" s="28">
        <f t="shared" si="1393"/>
        <v>91409.472000000009</v>
      </c>
      <c r="AL270" s="28">
        <f t="shared" si="1393"/>
        <v>7</v>
      </c>
      <c r="AM270" s="28">
        <f t="shared" si="1393"/>
        <v>338976.79200000002</v>
      </c>
      <c r="AN270" s="61">
        <v>0</v>
      </c>
      <c r="AO270" s="61">
        <f t="shared" si="1393"/>
        <v>0</v>
      </c>
      <c r="AP270" s="61">
        <f t="shared" si="1393"/>
        <v>15</v>
      </c>
      <c r="AQ270" s="61">
        <f t="shared" si="1393"/>
        <v>529470.89999999991</v>
      </c>
      <c r="AR270" s="61">
        <f t="shared" si="1393"/>
        <v>56</v>
      </c>
      <c r="AS270" s="61">
        <f t="shared" si="1393"/>
        <v>2807205.6599999997</v>
      </c>
      <c r="AT270" s="28">
        <f t="shared" si="1393"/>
        <v>0</v>
      </c>
      <c r="AU270" s="28">
        <f t="shared" si="1393"/>
        <v>0</v>
      </c>
      <c r="AV270" s="28">
        <f t="shared" si="1393"/>
        <v>0</v>
      </c>
      <c r="AW270" s="28">
        <f t="shared" si="1393"/>
        <v>0</v>
      </c>
      <c r="AX270" s="28">
        <f t="shared" si="1393"/>
        <v>0</v>
      </c>
      <c r="AY270" s="28">
        <f t="shared" si="1393"/>
        <v>0</v>
      </c>
      <c r="AZ270" s="28">
        <f t="shared" si="1393"/>
        <v>64</v>
      </c>
      <c r="BA270" s="28">
        <f t="shared" si="1393"/>
        <v>2359648.06</v>
      </c>
      <c r="BB270" s="28">
        <f t="shared" si="1393"/>
        <v>58</v>
      </c>
      <c r="BC270" s="28">
        <f t="shared" si="1393"/>
        <v>2444639.12</v>
      </c>
      <c r="BD270" s="28">
        <f t="shared" si="1393"/>
        <v>451</v>
      </c>
      <c r="BE270" s="28">
        <f t="shared" si="1393"/>
        <v>27954524.640000001</v>
      </c>
      <c r="BF270" s="61">
        <v>1310</v>
      </c>
      <c r="BG270" s="61">
        <f t="shared" si="1393"/>
        <v>83598501.840000004</v>
      </c>
      <c r="BH270" s="61">
        <f t="shared" si="1393"/>
        <v>0</v>
      </c>
      <c r="BI270" s="61">
        <f t="shared" si="1393"/>
        <v>0</v>
      </c>
      <c r="BJ270" s="28">
        <f t="shared" si="1393"/>
        <v>0</v>
      </c>
      <c r="BK270" s="28">
        <f t="shared" si="1393"/>
        <v>0</v>
      </c>
      <c r="BL270" s="61">
        <f t="shared" si="1393"/>
        <v>282</v>
      </c>
      <c r="BM270" s="61">
        <f t="shared" si="1393"/>
        <v>13778785.272</v>
      </c>
      <c r="BN270" s="28">
        <f t="shared" si="1393"/>
        <v>82</v>
      </c>
      <c r="BO270" s="28">
        <f t="shared" si="1393"/>
        <v>4791687.5999999996</v>
      </c>
      <c r="BP270" s="28">
        <f t="shared" si="1393"/>
        <v>56</v>
      </c>
      <c r="BQ270" s="28">
        <f t="shared" si="1393"/>
        <v>3128735.4</v>
      </c>
      <c r="BR270" s="28">
        <f t="shared" si="1393"/>
        <v>9</v>
      </c>
      <c r="BS270" s="28">
        <f t="shared" si="1393"/>
        <v>324088.12800000003</v>
      </c>
      <c r="BT270" s="28">
        <f t="shared" si="1393"/>
        <v>120</v>
      </c>
      <c r="BU270" s="28">
        <f t="shared" si="1393"/>
        <v>6496189.5600000005</v>
      </c>
      <c r="BV270" s="28">
        <f t="shared" si="1393"/>
        <v>219</v>
      </c>
      <c r="BW270" s="28">
        <f t="shared" si="1393"/>
        <v>9534131.040000001</v>
      </c>
      <c r="BX270" s="28">
        <f t="shared" si="1393"/>
        <v>22</v>
      </c>
      <c r="BY270" s="28">
        <f t="shared" ref="BY270:DM270" si="1394">SUM(BY271:BY283)</f>
        <v>1034127.3600000001</v>
      </c>
      <c r="BZ270" s="28">
        <f t="shared" si="1394"/>
        <v>0</v>
      </c>
      <c r="CA270" s="28">
        <f t="shared" si="1394"/>
        <v>0</v>
      </c>
      <c r="CB270" s="28">
        <f t="shared" si="1394"/>
        <v>0</v>
      </c>
      <c r="CC270" s="28">
        <f t="shared" si="1394"/>
        <v>0</v>
      </c>
      <c r="CD270" s="28">
        <f t="shared" si="1394"/>
        <v>0</v>
      </c>
      <c r="CE270" s="29">
        <f t="shared" si="1394"/>
        <v>0</v>
      </c>
      <c r="CF270" s="61">
        <f t="shared" si="1394"/>
        <v>0</v>
      </c>
      <c r="CG270" s="61">
        <f t="shared" si="1394"/>
        <v>0</v>
      </c>
      <c r="CH270" s="28">
        <f t="shared" si="1394"/>
        <v>0</v>
      </c>
      <c r="CI270" s="28">
        <f t="shared" si="1394"/>
        <v>0</v>
      </c>
      <c r="CJ270" s="28">
        <f t="shared" si="1394"/>
        <v>13</v>
      </c>
      <c r="CK270" s="28">
        <f t="shared" si="1394"/>
        <v>246413.16</v>
      </c>
      <c r="CL270" s="28">
        <f t="shared" si="1394"/>
        <v>0</v>
      </c>
      <c r="CM270" s="28">
        <f t="shared" si="1394"/>
        <v>0</v>
      </c>
      <c r="CN270" s="28">
        <f t="shared" si="1394"/>
        <v>20</v>
      </c>
      <c r="CO270" s="28">
        <f t="shared" si="1394"/>
        <v>582145.47999999986</v>
      </c>
      <c r="CP270" s="28">
        <f t="shared" si="1394"/>
        <v>37</v>
      </c>
      <c r="CQ270" s="28">
        <f t="shared" si="1394"/>
        <v>1602355.5939999996</v>
      </c>
      <c r="CR270" s="28">
        <f t="shared" si="1394"/>
        <v>131</v>
      </c>
      <c r="CS270" s="28">
        <f t="shared" si="1394"/>
        <v>4629912.84</v>
      </c>
      <c r="CT270" s="28">
        <f t="shared" si="1394"/>
        <v>0</v>
      </c>
      <c r="CU270" s="28">
        <f t="shared" si="1394"/>
        <v>0</v>
      </c>
      <c r="CV270" s="28">
        <f t="shared" si="1394"/>
        <v>0</v>
      </c>
      <c r="CW270" s="28">
        <f t="shared" si="1394"/>
        <v>0</v>
      </c>
      <c r="CX270" s="28">
        <f t="shared" si="1394"/>
        <v>0</v>
      </c>
      <c r="CY270" s="28">
        <f t="shared" si="1394"/>
        <v>0</v>
      </c>
      <c r="CZ270" s="28">
        <f t="shared" si="1394"/>
        <v>0</v>
      </c>
      <c r="DA270" s="28">
        <f t="shared" si="1394"/>
        <v>0</v>
      </c>
      <c r="DB270" s="28">
        <f t="shared" si="1394"/>
        <v>18</v>
      </c>
      <c r="DC270" s="28">
        <f t="shared" si="1394"/>
        <v>750973.43999999994</v>
      </c>
      <c r="DD270" s="28">
        <f t="shared" si="1394"/>
        <v>5</v>
      </c>
      <c r="DE270" s="28">
        <f t="shared" si="1394"/>
        <v>302389.92</v>
      </c>
      <c r="DF270" s="28">
        <f t="shared" si="1394"/>
        <v>31</v>
      </c>
      <c r="DG270" s="28">
        <f t="shared" si="1394"/>
        <v>1504178.2559999998</v>
      </c>
      <c r="DH270" s="28">
        <v>2</v>
      </c>
      <c r="DI270" s="28">
        <f t="shared" si="1394"/>
        <v>133591.272</v>
      </c>
      <c r="DJ270" s="28">
        <f t="shared" si="1394"/>
        <v>34</v>
      </c>
      <c r="DK270" s="28">
        <f t="shared" si="1394"/>
        <v>2686874.8620000002</v>
      </c>
      <c r="DL270" s="28">
        <f t="shared" si="1394"/>
        <v>9560</v>
      </c>
      <c r="DM270" s="28">
        <f t="shared" si="1394"/>
        <v>609048998.148</v>
      </c>
    </row>
    <row r="271" spans="1:117" ht="30" customHeight="1" x14ac:dyDescent="0.25">
      <c r="A271" s="123"/>
      <c r="B271" s="81">
        <v>227</v>
      </c>
      <c r="C271" s="13" t="s">
        <v>390</v>
      </c>
      <c r="D271" s="14">
        <v>22900</v>
      </c>
      <c r="E271" s="23">
        <v>0.99</v>
      </c>
      <c r="F271" s="23"/>
      <c r="G271" s="16">
        <v>1</v>
      </c>
      <c r="H271" s="14">
        <v>1.4</v>
      </c>
      <c r="I271" s="14">
        <v>1.68</v>
      </c>
      <c r="J271" s="14">
        <v>2.23</v>
      </c>
      <c r="K271" s="17">
        <v>2.57</v>
      </c>
      <c r="L271" s="20">
        <v>7</v>
      </c>
      <c r="M271" s="19">
        <f t="shared" si="1054"/>
        <v>244393.38</v>
      </c>
      <c r="N271" s="20">
        <v>25</v>
      </c>
      <c r="O271" s="20">
        <f t="shared" ref="O271:O276" si="1395">(N271*$D271*$E271*$G271*$H271*$O$14)</f>
        <v>872833.50000000012</v>
      </c>
      <c r="P271" s="20">
        <v>120</v>
      </c>
      <c r="Q271" s="19">
        <f t="shared" ref="Q271:Q276" si="1396">(P271*$D271*$E271*$G271*$H271*$Q$14)</f>
        <v>4189600.8</v>
      </c>
      <c r="R271" s="20"/>
      <c r="S271" s="19">
        <f t="shared" ref="S271:S276" si="1397">(R271/12*7*$D271*$E271*$G271*$H271*$S$14)+(R271/12*5*$D271*$E271*$G271*$H271*$S$15)</f>
        <v>0</v>
      </c>
      <c r="T271" s="20">
        <v>0</v>
      </c>
      <c r="U271" s="19">
        <f t="shared" ref="U271:U276" si="1398">(T271*$D271*$E271*$G271*$H271*$U$14)</f>
        <v>0</v>
      </c>
      <c r="V271" s="20">
        <v>0</v>
      </c>
      <c r="W271" s="19">
        <f t="shared" ref="W271:W276" si="1399">(V271*$D271*$E271*$G271*$H271*$W$14)</f>
        <v>0</v>
      </c>
      <c r="X271" s="20"/>
      <c r="Y271" s="19">
        <f t="shared" ref="Y271:Y276" si="1400">(X271*$D271*$E271*$G271*$H271*$Y$14)</f>
        <v>0</v>
      </c>
      <c r="Z271" s="20">
        <v>0</v>
      </c>
      <c r="AA271" s="19">
        <f t="shared" ref="AA271:AA276" si="1401">(Z271*$D271*$E271*$G271*$H271*$AA$14)</f>
        <v>0</v>
      </c>
      <c r="AB271" s="20">
        <v>3</v>
      </c>
      <c r="AC271" s="19">
        <f t="shared" ref="AC271:AC276" si="1402">(AB271*$D271*$E271*$G271*$H271*$AC$14)</f>
        <v>104740.02</v>
      </c>
      <c r="AD271" s="20">
        <v>0</v>
      </c>
      <c r="AE271" s="19">
        <f t="shared" ref="AE271:AE276" si="1403">(AD271*$D271*$E271*$G271*$H271*$AE$14)</f>
        <v>0</v>
      </c>
      <c r="AF271" s="20">
        <v>1</v>
      </c>
      <c r="AG271" s="19">
        <f t="shared" ref="AG271:AG276" si="1404">(AF271*$D271*$E271*$G271*$H271*$AG$14)</f>
        <v>34913.340000000004</v>
      </c>
      <c r="AH271" s="20"/>
      <c r="AI271" s="19">
        <f t="shared" ref="AI271:AI276" si="1405">(AH271*$D271*$E271*$G271*$H271*$AI$14)</f>
        <v>0</v>
      </c>
      <c r="AJ271" s="24"/>
      <c r="AK271" s="19">
        <f t="shared" ref="AK271:AK276" si="1406">(AJ271*$D271*$E271*$G271*$I271*$AK$14)</f>
        <v>0</v>
      </c>
      <c r="AL271" s="20">
        <v>0</v>
      </c>
      <c r="AM271" s="19">
        <f t="shared" ref="AM271:AM276" si="1407">(AL271*$D271*$E271*$G271*$I271*$AM$14)</f>
        <v>0</v>
      </c>
      <c r="AN271" s="20"/>
      <c r="AO271" s="19">
        <f t="shared" ref="AO271:AO276" si="1408">(AN271*$D271*$E271*$G271*$H271*$AO$14)</f>
        <v>0</v>
      </c>
      <c r="AP271" s="20"/>
      <c r="AQ271" s="20">
        <f t="shared" ref="AQ271:AQ276" si="1409">(AP271*$D271*$E271*$G271*$H271*$AQ$14)</f>
        <v>0</v>
      </c>
      <c r="AR271" s="20">
        <v>0</v>
      </c>
      <c r="AS271" s="20">
        <f t="shared" ref="AS271:AS276" si="1410">(AR271*$D271*$E271*$G271*$H271*$AS$14)</f>
        <v>0</v>
      </c>
      <c r="AT271" s="20">
        <v>0</v>
      </c>
      <c r="AU271" s="19">
        <f t="shared" ref="AU271:AU276" si="1411">(AT271*$D271*$E271*$G271*$H271*$AU$14)</f>
        <v>0</v>
      </c>
      <c r="AV271" s="20">
        <v>0</v>
      </c>
      <c r="AW271" s="19">
        <f t="shared" ref="AW271:AW276" si="1412">(AV271*$D271*$E271*$G271*$H271*$AW$14)</f>
        <v>0</v>
      </c>
      <c r="AX271" s="20">
        <v>0</v>
      </c>
      <c r="AY271" s="19">
        <f t="shared" ref="AY271:AY276" si="1413">(AX271*$D271*$E271*$G271*$H271*$AY$14)</f>
        <v>0</v>
      </c>
      <c r="AZ271" s="20"/>
      <c r="BA271" s="19">
        <f t="shared" ref="BA271:BA276" si="1414">(AZ271*$D271*$E271*$G271*$H271*$BA$14)</f>
        <v>0</v>
      </c>
      <c r="BB271" s="20"/>
      <c r="BC271" s="19">
        <f t="shared" ref="BC271:BC276" si="1415">(BB271*$D271*$E271*$G271*$H271*$BC$14)</f>
        <v>0</v>
      </c>
      <c r="BD271" s="20"/>
      <c r="BE271" s="19">
        <f t="shared" ref="BE271:BE276" si="1416">(BD271*$D271*$E271*$G271*$I271*$BE$14)</f>
        <v>0</v>
      </c>
      <c r="BF271" s="20">
        <v>37</v>
      </c>
      <c r="BG271" s="19">
        <f t="shared" ref="BG271:BG276" si="1417">(BF271*$D271*$E271*$G271*$I271*$BG$14)</f>
        <v>1409229.3599999999</v>
      </c>
      <c r="BH271" s="20">
        <v>0</v>
      </c>
      <c r="BI271" s="19">
        <f t="shared" ref="BI271:BI276" si="1418">(BH271*$D271*$E271*$G271*$I271*$BI$14)</f>
        <v>0</v>
      </c>
      <c r="BJ271" s="20">
        <v>0</v>
      </c>
      <c r="BK271" s="19">
        <f t="shared" ref="BK271:BK276" si="1419">(BJ271*$D271*$E271*$G271*$I271*$BK$14)</f>
        <v>0</v>
      </c>
      <c r="BL271" s="20"/>
      <c r="BM271" s="19">
        <f t="shared" ref="BM271:BM276" si="1420">(BL271*$D271*$E271*$G271*$I271*$BM$14)</f>
        <v>0</v>
      </c>
      <c r="BN271" s="20"/>
      <c r="BO271" s="19">
        <f t="shared" ref="BO271:BO276" si="1421">(BN271*$D271*$E271*$G271*$I271*$BO$14)</f>
        <v>0</v>
      </c>
      <c r="BP271" s="20"/>
      <c r="BQ271" s="19">
        <f t="shared" ref="BQ271:BQ276" si="1422">(BP271*$D271*$E271*$G271*$I271*$BQ$14)</f>
        <v>0</v>
      </c>
      <c r="BR271" s="20"/>
      <c r="BS271" s="19">
        <f t="shared" ref="BS271:BS276" si="1423">(BR271*$D271*$E271*$G271*$I271*$BS$14)</f>
        <v>0</v>
      </c>
      <c r="BT271" s="20"/>
      <c r="BU271" s="19">
        <f t="shared" ref="BU271:BU276" si="1424">(BT271*$D271*$E271*$G271*$I271*$BU$14)</f>
        <v>0</v>
      </c>
      <c r="BV271" s="20"/>
      <c r="BW271" s="19">
        <f t="shared" ref="BW271:BW276" si="1425">(BV271*$D271*$E271*$G271*$I271*$BW$14)</f>
        <v>0</v>
      </c>
      <c r="BX271" s="20">
        <v>3</v>
      </c>
      <c r="BY271" s="22">
        <f t="shared" ref="BY271:BY276" si="1426">(BX271*$D271*$E271*$G271*$I271*$BY$14)</f>
        <v>114261.84</v>
      </c>
      <c r="BZ271" s="20">
        <v>0</v>
      </c>
      <c r="CA271" s="19">
        <f t="shared" ref="CA271:CA276" si="1427">(BZ271*$D271*$E271*$G271*$H271*$CA$14)</f>
        <v>0</v>
      </c>
      <c r="CB271" s="20">
        <v>0</v>
      </c>
      <c r="CC271" s="19">
        <f t="shared" ref="CC271:CC276" si="1428">(CB271*$D271*$E271*$G271*$H271*$CC$14)</f>
        <v>0</v>
      </c>
      <c r="CD271" s="20">
        <v>0</v>
      </c>
      <c r="CE271" s="21">
        <f t="shared" ref="CE271:CE276" si="1429">(CD271*$D271*$E271*$G271*$H271*$CE$14)</f>
        <v>0</v>
      </c>
      <c r="CF271" s="20"/>
      <c r="CG271" s="20">
        <f t="shared" ref="CG271:CG276" si="1430">(CF271*$D271*$E271*$G271*$H271*$CG$14)</f>
        <v>0</v>
      </c>
      <c r="CH271" s="20"/>
      <c r="CI271" s="19">
        <f t="shared" ref="CI271:CI276" si="1431">(CH271*$D271*$E271*$G271*$I271*$CI$14)</f>
        <v>0</v>
      </c>
      <c r="CJ271" s="20">
        <v>2</v>
      </c>
      <c r="CK271" s="19">
        <f t="shared" ref="CK271:CK276" si="1432">(CJ271*$D271*$E271*$G271*$H271*$CK$14)</f>
        <v>44435.159999999996</v>
      </c>
      <c r="CL271" s="20"/>
      <c r="CM271" s="19">
        <f t="shared" ref="CM271:CM276" si="1433">(CL271*$D271*$E271*$G271*$H271*$CM$14)</f>
        <v>0</v>
      </c>
      <c r="CN271" s="20"/>
      <c r="CO271" s="19">
        <f t="shared" ref="CO271:CO276" si="1434">(CN271*$D271*$E271*$G271*$H271*$CO$14)</f>
        <v>0</v>
      </c>
      <c r="CP271" s="20"/>
      <c r="CQ271" s="19">
        <f t="shared" ref="CQ271:CQ276" si="1435">(CP271*$D271*$E271*$G271*$H271*$CQ$14)</f>
        <v>0</v>
      </c>
      <c r="CR271" s="20"/>
      <c r="CS271" s="19">
        <f t="shared" ref="CS271:CS276" si="1436">(CR271*$D271*$E271*$G271*$H271*$CS$14)</f>
        <v>0</v>
      </c>
      <c r="CT271" s="20">
        <v>0</v>
      </c>
      <c r="CU271" s="19">
        <f t="shared" ref="CU271:CU276" si="1437">(CT271*$D271*$E271*$G271*$I271*$CU$14)</f>
        <v>0</v>
      </c>
      <c r="CV271" s="24"/>
      <c r="CW271" s="19">
        <f t="shared" ref="CW271:CW276" si="1438">(CV271*$D271*$E271*$G271*$I271*$CW$14)</f>
        <v>0</v>
      </c>
      <c r="CX271" s="20"/>
      <c r="CY271" s="19">
        <f t="shared" ref="CY271:CY276" si="1439">(CX271*$D271*$E271*$G271*$H271*$CY$14)</f>
        <v>0</v>
      </c>
      <c r="CZ271" s="20">
        <v>0</v>
      </c>
      <c r="DA271" s="19">
        <f t="shared" ref="DA271:DA276" si="1440">(CZ271*$D271*$E271*$G271*$I271*$DA$14)</f>
        <v>0</v>
      </c>
      <c r="DB271" s="20">
        <v>0</v>
      </c>
      <c r="DC271" s="19">
        <f t="shared" ref="DC271:DC276" si="1441">(DB271*$D271*$E271*$G271*$I271*$DC$14)</f>
        <v>0</v>
      </c>
      <c r="DD271" s="20"/>
      <c r="DE271" s="19">
        <f t="shared" ref="DE271:DE276" si="1442">(DD271*$D271*$E271*$G271*$I271*$DE$14)</f>
        <v>0</v>
      </c>
      <c r="DF271" s="20"/>
      <c r="DG271" s="19">
        <f t="shared" ref="DG271:DG276" si="1443">(DF271*$D271*$E271*$G271*$I271*$DG$14)</f>
        <v>0</v>
      </c>
      <c r="DH271" s="20"/>
      <c r="DI271" s="19">
        <f t="shared" ref="DI271:DI276" si="1444">(DH271*$D271*$E271*$G271*$J271*$DI$14)</f>
        <v>0</v>
      </c>
      <c r="DJ271" s="20"/>
      <c r="DK271" s="19">
        <f t="shared" ref="DK271:DK276" si="1445">(DJ271*$D271*$E271*$G271*$K271*$DK$14)</f>
        <v>0</v>
      </c>
      <c r="DL271" s="19">
        <f t="shared" ref="DL271:DM283" si="1446">SUM(L271,N271,P271,R271,T271,V271,X271,Z271,AB271,AD271,AF271,AH271,AJ271,AN271,AP271,CD271,AR271,AT271,AV271,AX271,AZ271,CH271,BB271,BD271,BF271,BJ271,AL271,BL271,BN271,BP271,BR271,BT271,BV271,BX271,BZ271,CB271,CF271,CJ271,CL271,CN271,CP271,CR271,CT271,CV271,BH271,CX271,CZ271,DB271,DD271,DF271,DH271,DJ271)</f>
        <v>198</v>
      </c>
      <c r="DM271" s="19">
        <f t="shared" si="1446"/>
        <v>7014407.3999999985</v>
      </c>
    </row>
    <row r="272" spans="1:117" ht="34.5" customHeight="1" x14ac:dyDescent="0.25">
      <c r="A272" s="123"/>
      <c r="B272" s="81">
        <v>228</v>
      </c>
      <c r="C272" s="13" t="s">
        <v>391</v>
      </c>
      <c r="D272" s="14">
        <v>22900</v>
      </c>
      <c r="E272" s="23">
        <v>1.52</v>
      </c>
      <c r="F272" s="23"/>
      <c r="G272" s="16">
        <v>1</v>
      </c>
      <c r="H272" s="14">
        <v>1.4</v>
      </c>
      <c r="I272" s="14">
        <v>1.68</v>
      </c>
      <c r="J272" s="14">
        <v>2.23</v>
      </c>
      <c r="K272" s="17">
        <v>2.57</v>
      </c>
      <c r="L272" s="20">
        <v>44</v>
      </c>
      <c r="M272" s="19">
        <f t="shared" si="1054"/>
        <v>2358590.08</v>
      </c>
      <c r="N272" s="20">
        <v>30</v>
      </c>
      <c r="O272" s="20">
        <f t="shared" si="1395"/>
        <v>1608129.6</v>
      </c>
      <c r="P272" s="20">
        <v>6</v>
      </c>
      <c r="Q272" s="19">
        <f t="shared" si="1396"/>
        <v>321625.92</v>
      </c>
      <c r="R272" s="20"/>
      <c r="S272" s="19">
        <f t="shared" si="1397"/>
        <v>0</v>
      </c>
      <c r="T272" s="20">
        <v>0</v>
      </c>
      <c r="U272" s="19">
        <f t="shared" si="1398"/>
        <v>0</v>
      </c>
      <c r="V272" s="20">
        <v>0</v>
      </c>
      <c r="W272" s="19">
        <f t="shared" si="1399"/>
        <v>0</v>
      </c>
      <c r="X272" s="20"/>
      <c r="Y272" s="19">
        <f t="shared" si="1400"/>
        <v>0</v>
      </c>
      <c r="Z272" s="20">
        <v>0</v>
      </c>
      <c r="AA272" s="19">
        <f t="shared" si="1401"/>
        <v>0</v>
      </c>
      <c r="AB272" s="20"/>
      <c r="AC272" s="19">
        <f t="shared" si="1402"/>
        <v>0</v>
      </c>
      <c r="AD272" s="20">
        <v>0</v>
      </c>
      <c r="AE272" s="19">
        <f t="shared" si="1403"/>
        <v>0</v>
      </c>
      <c r="AF272" s="20"/>
      <c r="AG272" s="19">
        <f t="shared" si="1404"/>
        <v>0</v>
      </c>
      <c r="AH272" s="20"/>
      <c r="AI272" s="19">
        <f t="shared" si="1405"/>
        <v>0</v>
      </c>
      <c r="AJ272" s="24"/>
      <c r="AK272" s="19">
        <f t="shared" si="1406"/>
        <v>0</v>
      </c>
      <c r="AL272" s="20">
        <v>1</v>
      </c>
      <c r="AM272" s="19">
        <f t="shared" si="1407"/>
        <v>64325.184000000001</v>
      </c>
      <c r="AN272" s="20"/>
      <c r="AO272" s="19">
        <f t="shared" si="1408"/>
        <v>0</v>
      </c>
      <c r="AP272" s="20"/>
      <c r="AQ272" s="20">
        <f t="shared" si="1409"/>
        <v>0</v>
      </c>
      <c r="AR272" s="20">
        <v>0</v>
      </c>
      <c r="AS272" s="20">
        <f t="shared" si="1410"/>
        <v>0</v>
      </c>
      <c r="AT272" s="20">
        <v>0</v>
      </c>
      <c r="AU272" s="19">
        <f t="shared" si="1411"/>
        <v>0</v>
      </c>
      <c r="AV272" s="20">
        <v>0</v>
      </c>
      <c r="AW272" s="19">
        <f t="shared" si="1412"/>
        <v>0</v>
      </c>
      <c r="AX272" s="20">
        <v>0</v>
      </c>
      <c r="AY272" s="19">
        <f t="shared" si="1413"/>
        <v>0</v>
      </c>
      <c r="AZ272" s="20">
        <v>8</v>
      </c>
      <c r="BA272" s="19">
        <f t="shared" si="1414"/>
        <v>428834.56</v>
      </c>
      <c r="BB272" s="20">
        <v>12</v>
      </c>
      <c r="BC272" s="19">
        <f t="shared" si="1415"/>
        <v>643251.84</v>
      </c>
      <c r="BD272" s="20">
        <v>24</v>
      </c>
      <c r="BE272" s="19">
        <f t="shared" si="1416"/>
        <v>1403458.5600000001</v>
      </c>
      <c r="BF272" s="20">
        <v>73</v>
      </c>
      <c r="BG272" s="19">
        <f t="shared" si="1417"/>
        <v>4268853.12</v>
      </c>
      <c r="BH272" s="20">
        <v>0</v>
      </c>
      <c r="BI272" s="19">
        <f t="shared" si="1418"/>
        <v>0</v>
      </c>
      <c r="BJ272" s="20">
        <v>0</v>
      </c>
      <c r="BK272" s="19">
        <f t="shared" si="1419"/>
        <v>0</v>
      </c>
      <c r="BL272" s="20">
        <f>35-11</f>
        <v>24</v>
      </c>
      <c r="BM272" s="19">
        <f t="shared" si="1420"/>
        <v>1543804.4160000002</v>
      </c>
      <c r="BN272" s="20">
        <v>5</v>
      </c>
      <c r="BO272" s="19">
        <f t="shared" si="1421"/>
        <v>292387.20000000001</v>
      </c>
      <c r="BP272" s="20">
        <v>8</v>
      </c>
      <c r="BQ272" s="19">
        <f t="shared" si="1422"/>
        <v>584774.39999999991</v>
      </c>
      <c r="BR272" s="20">
        <v>1</v>
      </c>
      <c r="BS272" s="19">
        <f t="shared" si="1423"/>
        <v>52629.695999999996</v>
      </c>
      <c r="BT272" s="20">
        <v>12</v>
      </c>
      <c r="BU272" s="19">
        <f t="shared" si="1424"/>
        <v>877161.60000000009</v>
      </c>
      <c r="BV272" s="20">
        <v>21</v>
      </c>
      <c r="BW272" s="19">
        <f t="shared" si="1425"/>
        <v>1228026.24</v>
      </c>
      <c r="BX272" s="20">
        <v>3</v>
      </c>
      <c r="BY272" s="22">
        <f t="shared" si="1426"/>
        <v>175432.32000000001</v>
      </c>
      <c r="BZ272" s="20">
        <v>0</v>
      </c>
      <c r="CA272" s="19">
        <f t="shared" si="1427"/>
        <v>0</v>
      </c>
      <c r="CB272" s="20">
        <v>0</v>
      </c>
      <c r="CC272" s="19">
        <f t="shared" si="1428"/>
        <v>0</v>
      </c>
      <c r="CD272" s="20">
        <v>0</v>
      </c>
      <c r="CE272" s="21">
        <f t="shared" si="1429"/>
        <v>0</v>
      </c>
      <c r="CF272" s="20"/>
      <c r="CG272" s="20">
        <f t="shared" si="1430"/>
        <v>0</v>
      </c>
      <c r="CH272" s="20"/>
      <c r="CI272" s="19">
        <f t="shared" si="1431"/>
        <v>0</v>
      </c>
      <c r="CJ272" s="20"/>
      <c r="CK272" s="19">
        <f t="shared" si="1432"/>
        <v>0</v>
      </c>
      <c r="CL272" s="20"/>
      <c r="CM272" s="19">
        <f t="shared" si="1433"/>
        <v>0</v>
      </c>
      <c r="CN272" s="20"/>
      <c r="CO272" s="19">
        <f t="shared" si="1434"/>
        <v>0</v>
      </c>
      <c r="CP272" s="20">
        <v>5</v>
      </c>
      <c r="CQ272" s="19">
        <f t="shared" si="1435"/>
        <v>275331.27999999997</v>
      </c>
      <c r="CR272" s="20">
        <v>20</v>
      </c>
      <c r="CS272" s="19">
        <f t="shared" si="1436"/>
        <v>1101325.1199999999</v>
      </c>
      <c r="CT272" s="20">
        <v>0</v>
      </c>
      <c r="CU272" s="19">
        <f t="shared" si="1437"/>
        <v>0</v>
      </c>
      <c r="CV272" s="24"/>
      <c r="CW272" s="19">
        <f t="shared" si="1438"/>
        <v>0</v>
      </c>
      <c r="CX272" s="20"/>
      <c r="CY272" s="19">
        <f t="shared" si="1439"/>
        <v>0</v>
      </c>
      <c r="CZ272" s="20">
        <v>0</v>
      </c>
      <c r="DA272" s="19">
        <f t="shared" si="1440"/>
        <v>0</v>
      </c>
      <c r="DB272" s="20">
        <v>1</v>
      </c>
      <c r="DC272" s="19">
        <f t="shared" si="1441"/>
        <v>58477.439999999995</v>
      </c>
      <c r="DD272" s="20"/>
      <c r="DE272" s="19">
        <f t="shared" si="1442"/>
        <v>0</v>
      </c>
      <c r="DF272" s="20">
        <v>4</v>
      </c>
      <c r="DG272" s="19">
        <f t="shared" si="1443"/>
        <v>264318.02879999997</v>
      </c>
      <c r="DH272" s="20"/>
      <c r="DI272" s="19">
        <f t="shared" si="1444"/>
        <v>0</v>
      </c>
      <c r="DJ272" s="20">
        <v>1</v>
      </c>
      <c r="DK272" s="19">
        <f t="shared" si="1445"/>
        <v>107347.87199999999</v>
      </c>
      <c r="DL272" s="19">
        <f t="shared" si="1446"/>
        <v>303</v>
      </c>
      <c r="DM272" s="19">
        <f t="shared" si="1446"/>
        <v>17658084.476800002</v>
      </c>
    </row>
    <row r="273" spans="1:117" ht="34.5" customHeight="1" x14ac:dyDescent="0.25">
      <c r="A273" s="123"/>
      <c r="B273" s="81">
        <v>229</v>
      </c>
      <c r="C273" s="13" t="s">
        <v>392</v>
      </c>
      <c r="D273" s="14">
        <v>22900</v>
      </c>
      <c r="E273" s="23">
        <v>0.69</v>
      </c>
      <c r="F273" s="23"/>
      <c r="G273" s="16">
        <v>1</v>
      </c>
      <c r="H273" s="14">
        <v>1.4</v>
      </c>
      <c r="I273" s="14">
        <v>1.68</v>
      </c>
      <c r="J273" s="14">
        <v>2.23</v>
      </c>
      <c r="K273" s="17">
        <v>2.57</v>
      </c>
      <c r="L273" s="20"/>
      <c r="M273" s="19">
        <f t="shared" si="1054"/>
        <v>0</v>
      </c>
      <c r="N273" s="20">
        <v>4</v>
      </c>
      <c r="O273" s="20">
        <f t="shared" si="1395"/>
        <v>97334.16</v>
      </c>
      <c r="P273" s="20">
        <v>19</v>
      </c>
      <c r="Q273" s="19">
        <f t="shared" si="1396"/>
        <v>462337.26</v>
      </c>
      <c r="R273" s="20"/>
      <c r="S273" s="19">
        <f t="shared" si="1397"/>
        <v>0</v>
      </c>
      <c r="T273" s="20"/>
      <c r="U273" s="19">
        <f t="shared" si="1398"/>
        <v>0</v>
      </c>
      <c r="V273" s="20"/>
      <c r="W273" s="19">
        <f t="shared" si="1399"/>
        <v>0</v>
      </c>
      <c r="X273" s="20"/>
      <c r="Y273" s="19">
        <f t="shared" si="1400"/>
        <v>0</v>
      </c>
      <c r="Z273" s="20"/>
      <c r="AA273" s="19">
        <f t="shared" si="1401"/>
        <v>0</v>
      </c>
      <c r="AB273" s="20"/>
      <c r="AC273" s="19">
        <f t="shared" si="1402"/>
        <v>0</v>
      </c>
      <c r="AD273" s="20"/>
      <c r="AE273" s="19">
        <f t="shared" si="1403"/>
        <v>0</v>
      </c>
      <c r="AF273" s="20"/>
      <c r="AG273" s="19">
        <f t="shared" si="1404"/>
        <v>0</v>
      </c>
      <c r="AH273" s="20"/>
      <c r="AI273" s="19">
        <f t="shared" si="1405"/>
        <v>0</v>
      </c>
      <c r="AJ273" s="24"/>
      <c r="AK273" s="19">
        <f t="shared" si="1406"/>
        <v>0</v>
      </c>
      <c r="AL273" s="20">
        <v>1</v>
      </c>
      <c r="AM273" s="19">
        <f t="shared" si="1407"/>
        <v>29200.248</v>
      </c>
      <c r="AN273" s="20"/>
      <c r="AO273" s="19">
        <f t="shared" si="1408"/>
        <v>0</v>
      </c>
      <c r="AP273" s="20"/>
      <c r="AQ273" s="20">
        <f t="shared" si="1409"/>
        <v>0</v>
      </c>
      <c r="AR273" s="20"/>
      <c r="AS273" s="20">
        <f t="shared" si="1410"/>
        <v>0</v>
      </c>
      <c r="AT273" s="20"/>
      <c r="AU273" s="19">
        <f t="shared" si="1411"/>
        <v>0</v>
      </c>
      <c r="AV273" s="20"/>
      <c r="AW273" s="19">
        <f t="shared" si="1412"/>
        <v>0</v>
      </c>
      <c r="AX273" s="20"/>
      <c r="AY273" s="19">
        <f t="shared" si="1413"/>
        <v>0</v>
      </c>
      <c r="AZ273" s="20">
        <v>1</v>
      </c>
      <c r="BA273" s="19">
        <f t="shared" si="1414"/>
        <v>24333.54</v>
      </c>
      <c r="BB273" s="20"/>
      <c r="BC273" s="19">
        <f t="shared" si="1415"/>
        <v>0</v>
      </c>
      <c r="BD273" s="20">
        <v>4</v>
      </c>
      <c r="BE273" s="19">
        <f t="shared" si="1416"/>
        <v>106182.71999999999</v>
      </c>
      <c r="BF273" s="20">
        <v>3</v>
      </c>
      <c r="BG273" s="19">
        <f t="shared" si="1417"/>
        <v>79637.039999999979</v>
      </c>
      <c r="BH273" s="20"/>
      <c r="BI273" s="19">
        <f t="shared" si="1418"/>
        <v>0</v>
      </c>
      <c r="BJ273" s="20"/>
      <c r="BK273" s="19">
        <f t="shared" si="1419"/>
        <v>0</v>
      </c>
      <c r="BL273" s="20">
        <f>3-2</f>
        <v>1</v>
      </c>
      <c r="BM273" s="19">
        <f t="shared" si="1420"/>
        <v>29200.248</v>
      </c>
      <c r="BN273" s="20"/>
      <c r="BO273" s="19">
        <f t="shared" si="1421"/>
        <v>0</v>
      </c>
      <c r="BP273" s="20"/>
      <c r="BQ273" s="19">
        <f t="shared" si="1422"/>
        <v>0</v>
      </c>
      <c r="BR273" s="20"/>
      <c r="BS273" s="19">
        <f t="shared" si="1423"/>
        <v>0</v>
      </c>
      <c r="BT273" s="20"/>
      <c r="BU273" s="19">
        <f t="shared" si="1424"/>
        <v>0</v>
      </c>
      <c r="BV273" s="20">
        <v>3</v>
      </c>
      <c r="BW273" s="19">
        <f t="shared" si="1425"/>
        <v>79637.039999999979</v>
      </c>
      <c r="BX273" s="20"/>
      <c r="BY273" s="22">
        <f t="shared" si="1426"/>
        <v>0</v>
      </c>
      <c r="BZ273" s="20"/>
      <c r="CA273" s="19">
        <f t="shared" si="1427"/>
        <v>0</v>
      </c>
      <c r="CB273" s="20"/>
      <c r="CC273" s="19">
        <f t="shared" si="1428"/>
        <v>0</v>
      </c>
      <c r="CD273" s="20"/>
      <c r="CE273" s="21">
        <f t="shared" si="1429"/>
        <v>0</v>
      </c>
      <c r="CF273" s="20"/>
      <c r="CG273" s="20">
        <f t="shared" si="1430"/>
        <v>0</v>
      </c>
      <c r="CH273" s="20"/>
      <c r="CI273" s="19">
        <f t="shared" si="1431"/>
        <v>0</v>
      </c>
      <c r="CJ273" s="20"/>
      <c r="CK273" s="19">
        <f t="shared" si="1432"/>
        <v>0</v>
      </c>
      <c r="CL273" s="20"/>
      <c r="CM273" s="19">
        <f t="shared" si="1433"/>
        <v>0</v>
      </c>
      <c r="CN273" s="20"/>
      <c r="CO273" s="19">
        <f t="shared" si="1434"/>
        <v>0</v>
      </c>
      <c r="CP273" s="20">
        <v>1</v>
      </c>
      <c r="CQ273" s="19">
        <f t="shared" si="1435"/>
        <v>24997.181999999993</v>
      </c>
      <c r="CR273" s="20">
        <v>3</v>
      </c>
      <c r="CS273" s="19">
        <f t="shared" si="1436"/>
        <v>74991.545999999973</v>
      </c>
      <c r="CT273" s="20"/>
      <c r="CU273" s="19">
        <f t="shared" si="1437"/>
        <v>0</v>
      </c>
      <c r="CV273" s="24"/>
      <c r="CW273" s="19">
        <f t="shared" si="1438"/>
        <v>0</v>
      </c>
      <c r="CX273" s="20"/>
      <c r="CY273" s="19">
        <f t="shared" si="1439"/>
        <v>0</v>
      </c>
      <c r="CZ273" s="20"/>
      <c r="DA273" s="19">
        <f t="shared" si="1440"/>
        <v>0</v>
      </c>
      <c r="DB273" s="20"/>
      <c r="DC273" s="19">
        <f t="shared" si="1441"/>
        <v>0</v>
      </c>
      <c r="DD273" s="20"/>
      <c r="DE273" s="19">
        <f t="shared" si="1442"/>
        <v>0</v>
      </c>
      <c r="DF273" s="20">
        <v>1</v>
      </c>
      <c r="DG273" s="19">
        <f t="shared" si="1443"/>
        <v>29996.618399999992</v>
      </c>
      <c r="DH273" s="20"/>
      <c r="DI273" s="19">
        <f t="shared" si="1444"/>
        <v>0</v>
      </c>
      <c r="DJ273" s="20">
        <v>3</v>
      </c>
      <c r="DK273" s="19">
        <f t="shared" si="1445"/>
        <v>146190.85199999996</v>
      </c>
      <c r="DL273" s="19">
        <f t="shared" si="1446"/>
        <v>44</v>
      </c>
      <c r="DM273" s="19">
        <f t="shared" si="1446"/>
        <v>1184038.4544000002</v>
      </c>
    </row>
    <row r="274" spans="1:117" ht="30" customHeight="1" x14ac:dyDescent="0.25">
      <c r="A274" s="123"/>
      <c r="B274" s="81">
        <v>230</v>
      </c>
      <c r="C274" s="13" t="s">
        <v>393</v>
      </c>
      <c r="D274" s="14">
        <v>22900</v>
      </c>
      <c r="E274" s="23">
        <v>0.56000000000000005</v>
      </c>
      <c r="F274" s="23"/>
      <c r="G274" s="16">
        <v>1</v>
      </c>
      <c r="H274" s="14">
        <v>1.4</v>
      </c>
      <c r="I274" s="14">
        <v>1.68</v>
      </c>
      <c r="J274" s="14">
        <v>2.23</v>
      </c>
      <c r="K274" s="17">
        <v>2.57</v>
      </c>
      <c r="L274" s="20">
        <v>60</v>
      </c>
      <c r="M274" s="19">
        <f t="shared" si="1054"/>
        <v>1184937.6000000001</v>
      </c>
      <c r="N274" s="20">
        <v>66</v>
      </c>
      <c r="O274" s="20">
        <f t="shared" si="1395"/>
        <v>1303431.3600000001</v>
      </c>
      <c r="P274" s="20">
        <v>15</v>
      </c>
      <c r="Q274" s="19">
        <f t="shared" si="1396"/>
        <v>296234.40000000002</v>
      </c>
      <c r="R274" s="20"/>
      <c r="S274" s="19">
        <f t="shared" si="1397"/>
        <v>0</v>
      </c>
      <c r="T274" s="20">
        <v>0</v>
      </c>
      <c r="U274" s="19">
        <f t="shared" si="1398"/>
        <v>0</v>
      </c>
      <c r="V274" s="20">
        <v>0</v>
      </c>
      <c r="W274" s="19">
        <f t="shared" si="1399"/>
        <v>0</v>
      </c>
      <c r="X274" s="20"/>
      <c r="Y274" s="19">
        <f t="shared" si="1400"/>
        <v>0</v>
      </c>
      <c r="Z274" s="20">
        <v>0</v>
      </c>
      <c r="AA274" s="19">
        <f t="shared" si="1401"/>
        <v>0</v>
      </c>
      <c r="AB274" s="20"/>
      <c r="AC274" s="19">
        <f t="shared" si="1402"/>
        <v>0</v>
      </c>
      <c r="AD274" s="20">
        <v>0</v>
      </c>
      <c r="AE274" s="19">
        <f t="shared" si="1403"/>
        <v>0</v>
      </c>
      <c r="AF274" s="20"/>
      <c r="AG274" s="19">
        <f t="shared" si="1404"/>
        <v>0</v>
      </c>
      <c r="AH274" s="20"/>
      <c r="AI274" s="19">
        <f t="shared" si="1405"/>
        <v>0</v>
      </c>
      <c r="AJ274" s="24"/>
      <c r="AK274" s="19">
        <f t="shared" si="1406"/>
        <v>0</v>
      </c>
      <c r="AL274" s="20"/>
      <c r="AM274" s="19">
        <f t="shared" si="1407"/>
        <v>0</v>
      </c>
      <c r="AN274" s="20"/>
      <c r="AO274" s="19">
        <f t="shared" si="1408"/>
        <v>0</v>
      </c>
      <c r="AP274" s="20"/>
      <c r="AQ274" s="20">
        <f t="shared" si="1409"/>
        <v>0</v>
      </c>
      <c r="AR274" s="20">
        <v>0</v>
      </c>
      <c r="AS274" s="20">
        <f t="shared" si="1410"/>
        <v>0</v>
      </c>
      <c r="AT274" s="20">
        <v>0</v>
      </c>
      <c r="AU274" s="19">
        <f t="shared" si="1411"/>
        <v>0</v>
      </c>
      <c r="AV274" s="20">
        <v>0</v>
      </c>
      <c r="AW274" s="19">
        <f t="shared" si="1412"/>
        <v>0</v>
      </c>
      <c r="AX274" s="20">
        <v>0</v>
      </c>
      <c r="AY274" s="19">
        <f t="shared" si="1413"/>
        <v>0</v>
      </c>
      <c r="AZ274" s="20">
        <v>21</v>
      </c>
      <c r="BA274" s="19">
        <f t="shared" si="1414"/>
        <v>414728.16000000003</v>
      </c>
      <c r="BB274" s="20">
        <v>5</v>
      </c>
      <c r="BC274" s="19">
        <f t="shared" si="1415"/>
        <v>98744.8</v>
      </c>
      <c r="BD274" s="20">
        <v>15</v>
      </c>
      <c r="BE274" s="19">
        <f t="shared" si="1416"/>
        <v>323164.80000000005</v>
      </c>
      <c r="BF274" s="20">
        <v>43</v>
      </c>
      <c r="BG274" s="19">
        <f t="shared" si="1417"/>
        <v>926405.76</v>
      </c>
      <c r="BH274" s="20">
        <v>0</v>
      </c>
      <c r="BI274" s="19">
        <f t="shared" si="1418"/>
        <v>0</v>
      </c>
      <c r="BJ274" s="20">
        <v>0</v>
      </c>
      <c r="BK274" s="19">
        <f t="shared" si="1419"/>
        <v>0</v>
      </c>
      <c r="BL274" s="20">
        <f>8-2</f>
        <v>6</v>
      </c>
      <c r="BM274" s="19">
        <f t="shared" si="1420"/>
        <v>142192.51200000002</v>
      </c>
      <c r="BN274" s="20">
        <v>11</v>
      </c>
      <c r="BO274" s="19">
        <f t="shared" si="1421"/>
        <v>236987.51999999999</v>
      </c>
      <c r="BP274" s="20">
        <v>3</v>
      </c>
      <c r="BQ274" s="19">
        <f t="shared" si="1422"/>
        <v>80791.200000000012</v>
      </c>
      <c r="BR274" s="20">
        <v>1</v>
      </c>
      <c r="BS274" s="19">
        <f t="shared" si="1423"/>
        <v>19389.888000000003</v>
      </c>
      <c r="BT274" s="20">
        <v>9</v>
      </c>
      <c r="BU274" s="19">
        <f t="shared" si="1424"/>
        <v>242373.6</v>
      </c>
      <c r="BV274" s="20">
        <v>19</v>
      </c>
      <c r="BW274" s="19">
        <f t="shared" si="1425"/>
        <v>409342.08</v>
      </c>
      <c r="BX274" s="20"/>
      <c r="BY274" s="22">
        <f t="shared" si="1426"/>
        <v>0</v>
      </c>
      <c r="BZ274" s="20">
        <v>0</v>
      </c>
      <c r="CA274" s="19">
        <f t="shared" si="1427"/>
        <v>0</v>
      </c>
      <c r="CB274" s="20">
        <v>0</v>
      </c>
      <c r="CC274" s="19">
        <f t="shared" si="1428"/>
        <v>0</v>
      </c>
      <c r="CD274" s="20">
        <v>0</v>
      </c>
      <c r="CE274" s="21">
        <f t="shared" si="1429"/>
        <v>0</v>
      </c>
      <c r="CF274" s="20"/>
      <c r="CG274" s="20">
        <f t="shared" si="1430"/>
        <v>0</v>
      </c>
      <c r="CH274" s="20"/>
      <c r="CI274" s="19">
        <f t="shared" si="1431"/>
        <v>0</v>
      </c>
      <c r="CJ274" s="20">
        <v>3</v>
      </c>
      <c r="CK274" s="19">
        <f t="shared" si="1432"/>
        <v>37702.560000000005</v>
      </c>
      <c r="CL274" s="20"/>
      <c r="CM274" s="19">
        <f t="shared" si="1433"/>
        <v>0</v>
      </c>
      <c r="CN274" s="20"/>
      <c r="CO274" s="19">
        <f t="shared" si="1434"/>
        <v>0</v>
      </c>
      <c r="CP274" s="20">
        <v>4</v>
      </c>
      <c r="CQ274" s="19">
        <f t="shared" si="1435"/>
        <v>81150.271999999997</v>
      </c>
      <c r="CR274" s="20">
        <v>40</v>
      </c>
      <c r="CS274" s="19">
        <f t="shared" si="1436"/>
        <v>811502.72</v>
      </c>
      <c r="CT274" s="20">
        <v>0</v>
      </c>
      <c r="CU274" s="19">
        <f t="shared" si="1437"/>
        <v>0</v>
      </c>
      <c r="CV274" s="24"/>
      <c r="CW274" s="19">
        <f t="shared" si="1438"/>
        <v>0</v>
      </c>
      <c r="CX274" s="20"/>
      <c r="CY274" s="19">
        <f t="shared" si="1439"/>
        <v>0</v>
      </c>
      <c r="CZ274" s="20">
        <v>0</v>
      </c>
      <c r="DA274" s="19">
        <f t="shared" si="1440"/>
        <v>0</v>
      </c>
      <c r="DB274" s="20">
        <v>1</v>
      </c>
      <c r="DC274" s="19">
        <f t="shared" si="1441"/>
        <v>21544.320000000003</v>
      </c>
      <c r="DD274" s="20"/>
      <c r="DE274" s="19">
        <f t="shared" si="1442"/>
        <v>0</v>
      </c>
      <c r="DF274" s="20">
        <v>1</v>
      </c>
      <c r="DG274" s="19">
        <f t="shared" si="1443"/>
        <v>24345.081600000001</v>
      </c>
      <c r="DH274" s="20"/>
      <c r="DI274" s="19">
        <f t="shared" si="1444"/>
        <v>0</v>
      </c>
      <c r="DJ274" s="20">
        <v>4</v>
      </c>
      <c r="DK274" s="19">
        <f t="shared" si="1445"/>
        <v>158196.864</v>
      </c>
      <c r="DL274" s="19">
        <f t="shared" si="1446"/>
        <v>327</v>
      </c>
      <c r="DM274" s="19">
        <f t="shared" si="1446"/>
        <v>6813165.4975999994</v>
      </c>
    </row>
    <row r="275" spans="1:117" ht="30" customHeight="1" x14ac:dyDescent="0.25">
      <c r="A275" s="123"/>
      <c r="B275" s="81">
        <v>231</v>
      </c>
      <c r="C275" s="13" t="s">
        <v>394</v>
      </c>
      <c r="D275" s="14">
        <v>22900</v>
      </c>
      <c r="E275" s="23">
        <v>0.74</v>
      </c>
      <c r="F275" s="23"/>
      <c r="G275" s="16">
        <v>1</v>
      </c>
      <c r="H275" s="14">
        <v>1.4</v>
      </c>
      <c r="I275" s="14">
        <v>1.68</v>
      </c>
      <c r="J275" s="14">
        <v>2.23</v>
      </c>
      <c r="K275" s="17">
        <v>2.57</v>
      </c>
      <c r="L275" s="20"/>
      <c r="M275" s="19">
        <f t="shared" si="1054"/>
        <v>0</v>
      </c>
      <c r="N275" s="20">
        <v>8</v>
      </c>
      <c r="O275" s="20">
        <f t="shared" si="1395"/>
        <v>208774.72</v>
      </c>
      <c r="P275" s="20">
        <v>5</v>
      </c>
      <c r="Q275" s="19">
        <f t="shared" si="1396"/>
        <v>130484.2</v>
      </c>
      <c r="R275" s="20"/>
      <c r="S275" s="19">
        <f t="shared" si="1397"/>
        <v>0</v>
      </c>
      <c r="T275" s="20">
        <v>0</v>
      </c>
      <c r="U275" s="19">
        <f t="shared" si="1398"/>
        <v>0</v>
      </c>
      <c r="V275" s="20">
        <v>0</v>
      </c>
      <c r="W275" s="19">
        <f t="shared" si="1399"/>
        <v>0</v>
      </c>
      <c r="X275" s="20"/>
      <c r="Y275" s="19">
        <f t="shared" si="1400"/>
        <v>0</v>
      </c>
      <c r="Z275" s="20">
        <v>0</v>
      </c>
      <c r="AA275" s="19">
        <f t="shared" si="1401"/>
        <v>0</v>
      </c>
      <c r="AB275" s="20"/>
      <c r="AC275" s="19">
        <f t="shared" si="1402"/>
        <v>0</v>
      </c>
      <c r="AD275" s="20">
        <v>0</v>
      </c>
      <c r="AE275" s="19">
        <f t="shared" si="1403"/>
        <v>0</v>
      </c>
      <c r="AF275" s="20"/>
      <c r="AG275" s="19">
        <f t="shared" si="1404"/>
        <v>0</v>
      </c>
      <c r="AH275" s="20"/>
      <c r="AI275" s="19">
        <f t="shared" si="1405"/>
        <v>0</v>
      </c>
      <c r="AJ275" s="24"/>
      <c r="AK275" s="19">
        <f t="shared" si="1406"/>
        <v>0</v>
      </c>
      <c r="AL275" s="20">
        <v>2</v>
      </c>
      <c r="AM275" s="19">
        <f t="shared" si="1407"/>
        <v>62632.416000000005</v>
      </c>
      <c r="AN275" s="20"/>
      <c r="AO275" s="19">
        <f t="shared" si="1408"/>
        <v>0</v>
      </c>
      <c r="AP275" s="20"/>
      <c r="AQ275" s="20">
        <f t="shared" si="1409"/>
        <v>0</v>
      </c>
      <c r="AR275" s="20">
        <v>0</v>
      </c>
      <c r="AS275" s="20">
        <f t="shared" si="1410"/>
        <v>0</v>
      </c>
      <c r="AT275" s="20">
        <v>0</v>
      </c>
      <c r="AU275" s="19">
        <f t="shared" si="1411"/>
        <v>0</v>
      </c>
      <c r="AV275" s="20">
        <v>0</v>
      </c>
      <c r="AW275" s="19">
        <f t="shared" si="1412"/>
        <v>0</v>
      </c>
      <c r="AX275" s="20">
        <v>0</v>
      </c>
      <c r="AY275" s="19">
        <f t="shared" si="1413"/>
        <v>0</v>
      </c>
      <c r="AZ275" s="20">
        <v>5</v>
      </c>
      <c r="BA275" s="19">
        <f t="shared" si="1414"/>
        <v>130484.2</v>
      </c>
      <c r="BB275" s="20">
        <v>1</v>
      </c>
      <c r="BC275" s="19">
        <f t="shared" si="1415"/>
        <v>26096.84</v>
      </c>
      <c r="BD275" s="20">
        <v>5</v>
      </c>
      <c r="BE275" s="19">
        <f t="shared" si="1416"/>
        <v>142346.4</v>
      </c>
      <c r="BF275" s="20">
        <v>19</v>
      </c>
      <c r="BG275" s="19">
        <f t="shared" si="1417"/>
        <v>540916.31999999995</v>
      </c>
      <c r="BH275" s="20">
        <v>0</v>
      </c>
      <c r="BI275" s="19">
        <f t="shared" si="1418"/>
        <v>0</v>
      </c>
      <c r="BJ275" s="20">
        <v>0</v>
      </c>
      <c r="BK275" s="19">
        <f t="shared" si="1419"/>
        <v>0</v>
      </c>
      <c r="BL275" s="20">
        <f>15-6</f>
        <v>9</v>
      </c>
      <c r="BM275" s="19">
        <f t="shared" si="1420"/>
        <v>281845.87200000003</v>
      </c>
      <c r="BN275" s="20">
        <v>3</v>
      </c>
      <c r="BO275" s="19">
        <f t="shared" si="1421"/>
        <v>85407.84</v>
      </c>
      <c r="BP275" s="20">
        <v>7</v>
      </c>
      <c r="BQ275" s="19">
        <f t="shared" si="1422"/>
        <v>249106.19999999998</v>
      </c>
      <c r="BR275" s="20">
        <v>4</v>
      </c>
      <c r="BS275" s="19">
        <f t="shared" si="1423"/>
        <v>102489.408</v>
      </c>
      <c r="BT275" s="20">
        <v>5</v>
      </c>
      <c r="BU275" s="19">
        <f t="shared" si="1424"/>
        <v>177933</v>
      </c>
      <c r="BV275" s="20">
        <v>9</v>
      </c>
      <c r="BW275" s="19">
        <f t="shared" si="1425"/>
        <v>256223.52</v>
      </c>
      <c r="BX275" s="20"/>
      <c r="BY275" s="22">
        <f t="shared" si="1426"/>
        <v>0</v>
      </c>
      <c r="BZ275" s="20">
        <v>0</v>
      </c>
      <c r="CA275" s="19">
        <f t="shared" si="1427"/>
        <v>0</v>
      </c>
      <c r="CB275" s="20">
        <v>0</v>
      </c>
      <c r="CC275" s="19">
        <f t="shared" si="1428"/>
        <v>0</v>
      </c>
      <c r="CD275" s="20">
        <v>0</v>
      </c>
      <c r="CE275" s="21">
        <f t="shared" si="1429"/>
        <v>0</v>
      </c>
      <c r="CF275" s="20"/>
      <c r="CG275" s="20">
        <f t="shared" si="1430"/>
        <v>0</v>
      </c>
      <c r="CH275" s="20"/>
      <c r="CI275" s="19">
        <f t="shared" si="1431"/>
        <v>0</v>
      </c>
      <c r="CJ275" s="20">
        <v>6</v>
      </c>
      <c r="CK275" s="19">
        <f t="shared" si="1432"/>
        <v>99642.48</v>
      </c>
      <c r="CL275" s="20"/>
      <c r="CM275" s="19">
        <f t="shared" si="1433"/>
        <v>0</v>
      </c>
      <c r="CN275" s="20"/>
      <c r="CO275" s="19">
        <f t="shared" si="1434"/>
        <v>0</v>
      </c>
      <c r="CP275" s="20">
        <v>1</v>
      </c>
      <c r="CQ275" s="19">
        <f t="shared" si="1435"/>
        <v>26808.571999999996</v>
      </c>
      <c r="CR275" s="20">
        <v>13</v>
      </c>
      <c r="CS275" s="19">
        <f t="shared" si="1436"/>
        <v>348511.43599999993</v>
      </c>
      <c r="CT275" s="20">
        <v>0</v>
      </c>
      <c r="CU275" s="19">
        <f t="shared" si="1437"/>
        <v>0</v>
      </c>
      <c r="CV275" s="24"/>
      <c r="CW275" s="19">
        <f t="shared" si="1438"/>
        <v>0</v>
      </c>
      <c r="CX275" s="20"/>
      <c r="CY275" s="19">
        <f t="shared" si="1439"/>
        <v>0</v>
      </c>
      <c r="CZ275" s="20">
        <v>0</v>
      </c>
      <c r="DA275" s="19">
        <f t="shared" si="1440"/>
        <v>0</v>
      </c>
      <c r="DB275" s="20">
        <v>1</v>
      </c>
      <c r="DC275" s="19">
        <f t="shared" si="1441"/>
        <v>28469.279999999999</v>
      </c>
      <c r="DD275" s="20"/>
      <c r="DE275" s="19">
        <f t="shared" si="1442"/>
        <v>0</v>
      </c>
      <c r="DF275" s="20"/>
      <c r="DG275" s="19">
        <f t="shared" si="1443"/>
        <v>0</v>
      </c>
      <c r="DH275" s="20">
        <v>1</v>
      </c>
      <c r="DI275" s="19">
        <f t="shared" si="1444"/>
        <v>45347.495999999999</v>
      </c>
      <c r="DJ275" s="20">
        <v>8</v>
      </c>
      <c r="DK275" s="19">
        <f t="shared" si="1445"/>
        <v>418091.71199999994</v>
      </c>
      <c r="DL275" s="19">
        <f t="shared" si="1446"/>
        <v>112</v>
      </c>
      <c r="DM275" s="19">
        <f t="shared" si="1446"/>
        <v>3361611.9119999995</v>
      </c>
    </row>
    <row r="276" spans="1:117" ht="30" customHeight="1" x14ac:dyDescent="0.25">
      <c r="A276" s="123"/>
      <c r="B276" s="81">
        <v>232</v>
      </c>
      <c r="C276" s="13" t="s">
        <v>395</v>
      </c>
      <c r="D276" s="14">
        <v>22900</v>
      </c>
      <c r="E276" s="23">
        <v>1.44</v>
      </c>
      <c r="F276" s="23"/>
      <c r="G276" s="16">
        <v>1</v>
      </c>
      <c r="H276" s="14">
        <v>1.4</v>
      </c>
      <c r="I276" s="14">
        <v>1.68</v>
      </c>
      <c r="J276" s="14">
        <v>2.23</v>
      </c>
      <c r="K276" s="17">
        <v>2.57</v>
      </c>
      <c r="L276" s="20">
        <v>388</v>
      </c>
      <c r="M276" s="19">
        <f t="shared" si="1054"/>
        <v>19703819.52</v>
      </c>
      <c r="N276" s="20">
        <v>230</v>
      </c>
      <c r="O276" s="20">
        <f t="shared" si="1395"/>
        <v>11680099.200000001</v>
      </c>
      <c r="P276" s="20">
        <v>305</v>
      </c>
      <c r="Q276" s="19">
        <f t="shared" si="1396"/>
        <v>15488827.200000001</v>
      </c>
      <c r="R276" s="20"/>
      <c r="S276" s="19">
        <f t="shared" si="1397"/>
        <v>0</v>
      </c>
      <c r="T276" s="20">
        <v>0</v>
      </c>
      <c r="U276" s="19">
        <f t="shared" si="1398"/>
        <v>0</v>
      </c>
      <c r="V276" s="20">
        <v>0</v>
      </c>
      <c r="W276" s="19">
        <f t="shared" si="1399"/>
        <v>0</v>
      </c>
      <c r="X276" s="20"/>
      <c r="Y276" s="19">
        <f t="shared" si="1400"/>
        <v>0</v>
      </c>
      <c r="Z276" s="20">
        <v>0</v>
      </c>
      <c r="AA276" s="19">
        <f t="shared" si="1401"/>
        <v>0</v>
      </c>
      <c r="AB276" s="20">
        <v>11</v>
      </c>
      <c r="AC276" s="19">
        <f t="shared" si="1402"/>
        <v>558613.44000000006</v>
      </c>
      <c r="AD276" s="20">
        <v>0</v>
      </c>
      <c r="AE276" s="19">
        <f t="shared" si="1403"/>
        <v>0</v>
      </c>
      <c r="AF276" s="20"/>
      <c r="AG276" s="19">
        <f t="shared" si="1404"/>
        <v>0</v>
      </c>
      <c r="AH276" s="20"/>
      <c r="AI276" s="19">
        <f t="shared" si="1405"/>
        <v>0</v>
      </c>
      <c r="AJ276" s="24"/>
      <c r="AK276" s="19">
        <f t="shared" si="1406"/>
        <v>0</v>
      </c>
      <c r="AL276" s="20">
        <v>3</v>
      </c>
      <c r="AM276" s="19">
        <f t="shared" si="1407"/>
        <v>182818.94400000002</v>
      </c>
      <c r="AN276" s="20"/>
      <c r="AO276" s="19">
        <f t="shared" si="1408"/>
        <v>0</v>
      </c>
      <c r="AP276" s="20">
        <v>10</v>
      </c>
      <c r="AQ276" s="20">
        <f t="shared" si="1409"/>
        <v>415497.6</v>
      </c>
      <c r="AR276" s="20"/>
      <c r="AS276" s="20">
        <f t="shared" si="1410"/>
        <v>0</v>
      </c>
      <c r="AT276" s="20">
        <v>0</v>
      </c>
      <c r="AU276" s="19">
        <f t="shared" si="1411"/>
        <v>0</v>
      </c>
      <c r="AV276" s="20">
        <v>0</v>
      </c>
      <c r="AW276" s="19">
        <f t="shared" si="1412"/>
        <v>0</v>
      </c>
      <c r="AX276" s="20">
        <v>0</v>
      </c>
      <c r="AY276" s="19">
        <f t="shared" si="1413"/>
        <v>0</v>
      </c>
      <c r="AZ276" s="20">
        <v>17</v>
      </c>
      <c r="BA276" s="19">
        <f t="shared" si="1414"/>
        <v>863311.67999999993</v>
      </c>
      <c r="BB276" s="20">
        <v>11</v>
      </c>
      <c r="BC276" s="19">
        <f t="shared" si="1415"/>
        <v>558613.44000000006</v>
      </c>
      <c r="BD276" s="20">
        <v>66</v>
      </c>
      <c r="BE276" s="19">
        <f t="shared" si="1416"/>
        <v>3656378.88</v>
      </c>
      <c r="BF276" s="20">
        <v>169</v>
      </c>
      <c r="BG276" s="19">
        <f t="shared" si="1417"/>
        <v>9362545.9199999999</v>
      </c>
      <c r="BH276" s="20">
        <v>0</v>
      </c>
      <c r="BI276" s="19">
        <f t="shared" si="1418"/>
        <v>0</v>
      </c>
      <c r="BJ276" s="20">
        <v>0</v>
      </c>
      <c r="BK276" s="19">
        <f t="shared" si="1419"/>
        <v>0</v>
      </c>
      <c r="BL276" s="20">
        <f>63-4</f>
        <v>59</v>
      </c>
      <c r="BM276" s="19">
        <f t="shared" si="1420"/>
        <v>3595439.2320000003</v>
      </c>
      <c r="BN276" s="20">
        <v>10</v>
      </c>
      <c r="BO276" s="19">
        <f t="shared" si="1421"/>
        <v>553996.79999999993</v>
      </c>
      <c r="BP276" s="20">
        <v>12</v>
      </c>
      <c r="BQ276" s="19">
        <f t="shared" si="1422"/>
        <v>830995.20000000007</v>
      </c>
      <c r="BR276" s="20">
        <v>3</v>
      </c>
      <c r="BS276" s="19">
        <f t="shared" si="1423"/>
        <v>149579.136</v>
      </c>
      <c r="BT276" s="20">
        <v>11</v>
      </c>
      <c r="BU276" s="19">
        <f t="shared" si="1424"/>
        <v>761745.6</v>
      </c>
      <c r="BV276" s="20">
        <v>11</v>
      </c>
      <c r="BW276" s="19">
        <f t="shared" si="1425"/>
        <v>609396.47999999998</v>
      </c>
      <c r="BX276" s="20">
        <v>7</v>
      </c>
      <c r="BY276" s="22">
        <f t="shared" si="1426"/>
        <v>387797.76000000001</v>
      </c>
      <c r="BZ276" s="20">
        <v>0</v>
      </c>
      <c r="CA276" s="19">
        <f t="shared" si="1427"/>
        <v>0</v>
      </c>
      <c r="CB276" s="20">
        <v>0</v>
      </c>
      <c r="CC276" s="19">
        <f t="shared" si="1428"/>
        <v>0</v>
      </c>
      <c r="CD276" s="20">
        <v>0</v>
      </c>
      <c r="CE276" s="21">
        <f t="shared" si="1429"/>
        <v>0</v>
      </c>
      <c r="CF276" s="20"/>
      <c r="CG276" s="20">
        <f t="shared" si="1430"/>
        <v>0</v>
      </c>
      <c r="CH276" s="20"/>
      <c r="CI276" s="19">
        <f t="shared" si="1431"/>
        <v>0</v>
      </c>
      <c r="CJ276" s="20">
        <v>2</v>
      </c>
      <c r="CK276" s="19">
        <f t="shared" si="1432"/>
        <v>64632.959999999985</v>
      </c>
      <c r="CL276" s="20"/>
      <c r="CM276" s="19">
        <f t="shared" si="1433"/>
        <v>0</v>
      </c>
      <c r="CN276" s="20"/>
      <c r="CO276" s="19">
        <f t="shared" si="1434"/>
        <v>0</v>
      </c>
      <c r="CP276" s="20">
        <v>12</v>
      </c>
      <c r="CQ276" s="19">
        <f t="shared" si="1435"/>
        <v>626016.38399999985</v>
      </c>
      <c r="CR276" s="20">
        <v>10</v>
      </c>
      <c r="CS276" s="19">
        <f t="shared" si="1436"/>
        <v>521680.31999999989</v>
      </c>
      <c r="CT276" s="20"/>
      <c r="CU276" s="19">
        <f t="shared" si="1437"/>
        <v>0</v>
      </c>
      <c r="CV276" s="24"/>
      <c r="CW276" s="19">
        <f t="shared" si="1438"/>
        <v>0</v>
      </c>
      <c r="CX276" s="20"/>
      <c r="CY276" s="19">
        <f t="shared" si="1439"/>
        <v>0</v>
      </c>
      <c r="CZ276" s="20">
        <v>0</v>
      </c>
      <c r="DA276" s="19">
        <f t="shared" si="1440"/>
        <v>0</v>
      </c>
      <c r="DB276" s="20">
        <v>3</v>
      </c>
      <c r="DC276" s="19">
        <f t="shared" si="1441"/>
        <v>166199.04000000001</v>
      </c>
      <c r="DD276" s="20">
        <v>4</v>
      </c>
      <c r="DE276" s="19">
        <f t="shared" si="1442"/>
        <v>265918.46399999998</v>
      </c>
      <c r="DF276" s="20">
        <v>8</v>
      </c>
      <c r="DG276" s="19">
        <f t="shared" si="1443"/>
        <v>500813.10719999997</v>
      </c>
      <c r="DH276" s="20">
        <v>1</v>
      </c>
      <c r="DI276" s="19">
        <f t="shared" si="1444"/>
        <v>88243.775999999998</v>
      </c>
      <c r="DJ276" s="20">
        <v>9</v>
      </c>
      <c r="DK276" s="19">
        <f t="shared" si="1445"/>
        <v>915281.85600000003</v>
      </c>
      <c r="DL276" s="19">
        <f t="shared" si="1446"/>
        <v>1372</v>
      </c>
      <c r="DM276" s="19">
        <f t="shared" si="1446"/>
        <v>72508261.939199999</v>
      </c>
    </row>
    <row r="277" spans="1:117" ht="30" customHeight="1" x14ac:dyDescent="0.25">
      <c r="A277" s="123"/>
      <c r="B277" s="81">
        <v>233</v>
      </c>
      <c r="C277" s="13" t="s">
        <v>396</v>
      </c>
      <c r="D277" s="14">
        <v>22900</v>
      </c>
      <c r="E277" s="23">
        <v>7.07</v>
      </c>
      <c r="F277" s="23"/>
      <c r="G277" s="132">
        <v>1</v>
      </c>
      <c r="H277" s="14">
        <v>1.4</v>
      </c>
      <c r="I277" s="14">
        <v>1.68</v>
      </c>
      <c r="J277" s="14">
        <v>2.23</v>
      </c>
      <c r="K277" s="17">
        <v>2.57</v>
      </c>
      <c r="L277" s="20"/>
      <c r="M277" s="19">
        <f t="shared" ref="M277:M278" si="1447">(L277*$D277*$E277*$G277*$H277)</f>
        <v>0</v>
      </c>
      <c r="N277" s="20">
        <v>100</v>
      </c>
      <c r="O277" s="20">
        <f t="shared" ref="O277:O278" si="1448">(N277*$D277*$E277*$G277*$H277)</f>
        <v>22666420</v>
      </c>
      <c r="P277" s="20"/>
      <c r="Q277" s="19">
        <f t="shared" ref="Q277:Q278" si="1449">(P277*$D277*$E277*$G277*$H277)</f>
        <v>0</v>
      </c>
      <c r="R277" s="20"/>
      <c r="S277" s="19">
        <f t="shared" ref="S277:S278" si="1450">(R277*$D277*$E277*$G277*$H277)</f>
        <v>0</v>
      </c>
      <c r="T277" s="20">
        <v>0</v>
      </c>
      <c r="U277" s="19">
        <f t="shared" ref="U277:U278" si="1451">(T277*$D277*$E277*$G277*$H277)</f>
        <v>0</v>
      </c>
      <c r="V277" s="20">
        <v>0</v>
      </c>
      <c r="W277" s="19">
        <f t="shared" ref="W277:W278" si="1452">(V277*$D277*$E277*$G277*$H277)</f>
        <v>0</v>
      </c>
      <c r="X277" s="20"/>
      <c r="Y277" s="19">
        <f t="shared" ref="Y277:Y278" si="1453">(X277*$D277*$E277*$G277*$H277)</f>
        <v>0</v>
      </c>
      <c r="Z277" s="20">
        <v>0</v>
      </c>
      <c r="AA277" s="19">
        <f t="shared" ref="AA277:AA278" si="1454">(Z277*$D277*$E277*$G277*$H277)</f>
        <v>0</v>
      </c>
      <c r="AB277" s="20"/>
      <c r="AC277" s="19">
        <f t="shared" ref="AC277:AC278" si="1455">(AB277*$D277*$E277*$G277*$H277)</f>
        <v>0</v>
      </c>
      <c r="AD277" s="20">
        <v>0</v>
      </c>
      <c r="AE277" s="19">
        <f t="shared" ref="AE277:AE278" si="1456">(AD277*$D277*$E277*$G277*$H277)</f>
        <v>0</v>
      </c>
      <c r="AF277" s="20"/>
      <c r="AG277" s="19">
        <f t="shared" ref="AG277:AG278" si="1457">(AF277*$D277*$E277*$G277*$H277)</f>
        <v>0</v>
      </c>
      <c r="AH277" s="20"/>
      <c r="AI277" s="19">
        <f t="shared" ref="AI277:AI278" si="1458">(AH277*$D277*$E277*$G277*$H277)</f>
        <v>0</v>
      </c>
      <c r="AJ277" s="24"/>
      <c r="AK277" s="19">
        <f t="shared" ref="AK277:AK278" si="1459">(AJ277*$D277*$E277*$G277*$I277)</f>
        <v>0</v>
      </c>
      <c r="AL277" s="20">
        <v>0</v>
      </c>
      <c r="AM277" s="19">
        <f t="shared" ref="AM277:AM278" si="1460">(AL277*$D277*$E277*$G277*$I277)</f>
        <v>0</v>
      </c>
      <c r="AN277" s="20"/>
      <c r="AO277" s="19">
        <f t="shared" ref="AO277:AO278" si="1461">(AN277*$D277*$E277*$G277*$H277)</f>
        <v>0</v>
      </c>
      <c r="AP277" s="20"/>
      <c r="AQ277" s="20">
        <f t="shared" ref="AQ277:AQ278" si="1462">(AP277*$D277*$E277*$G277*$H277)</f>
        <v>0</v>
      </c>
      <c r="AR277" s="20"/>
      <c r="AS277" s="20">
        <f t="shared" ref="AS277:AS278" si="1463">(AR277*$D277*$E277*$G277*$H277)</f>
        <v>0</v>
      </c>
      <c r="AT277" s="20">
        <v>0</v>
      </c>
      <c r="AU277" s="19">
        <f t="shared" ref="AU277:AU278" si="1464">(AT277*$D277*$E277*$G277*$H277)</f>
        <v>0</v>
      </c>
      <c r="AV277" s="20">
        <v>0</v>
      </c>
      <c r="AW277" s="19">
        <f t="shared" ref="AW277:AW278" si="1465">(AV277*$D277*$E277*$G277*$H277)</f>
        <v>0</v>
      </c>
      <c r="AX277" s="20">
        <v>0</v>
      </c>
      <c r="AY277" s="19">
        <f t="shared" ref="AY277:AY278" si="1466">(AX277*$D277*$E277*$G277*$H277)</f>
        <v>0</v>
      </c>
      <c r="AZ277" s="20"/>
      <c r="BA277" s="19">
        <f t="shared" ref="BA277:BA278" si="1467">(AZ277*$D277*$E277*$G277*$H277)</f>
        <v>0</v>
      </c>
      <c r="BB277" s="20"/>
      <c r="BC277" s="19">
        <f t="shared" ref="BC277:BC278" si="1468">(BB277*$D277*$E277*$G277*$H277)</f>
        <v>0</v>
      </c>
      <c r="BD277" s="20"/>
      <c r="BE277" s="19">
        <f t="shared" ref="BE277:BE278" si="1469">(BD277*$D277*$E277*$G277*$I277)</f>
        <v>0</v>
      </c>
      <c r="BF277" s="20"/>
      <c r="BG277" s="19">
        <f t="shared" ref="BG277:BG278" si="1470">(BF277*$D277*$E277*$G277*$I277)</f>
        <v>0</v>
      </c>
      <c r="BH277" s="20">
        <v>0</v>
      </c>
      <c r="BI277" s="19">
        <f t="shared" ref="BI277:BI278" si="1471">(BH277*$D277*$E277*$G277*$I277)</f>
        <v>0</v>
      </c>
      <c r="BJ277" s="20">
        <v>0</v>
      </c>
      <c r="BK277" s="19">
        <f t="shared" ref="BK277:BK278" si="1472">(BJ277*$D277*$E277*$G277*$I277)</f>
        <v>0</v>
      </c>
      <c r="BL277" s="20"/>
      <c r="BM277" s="19">
        <f t="shared" ref="BM277:BM278" si="1473">(BL277*$D277*$E277*$G277*$I277)</f>
        <v>0</v>
      </c>
      <c r="BN277" s="20"/>
      <c r="BO277" s="19">
        <f t="shared" ref="BO277:BO278" si="1474">(BN277*$D277*$E277*$G277*$I277)</f>
        <v>0</v>
      </c>
      <c r="BP277" s="20"/>
      <c r="BQ277" s="19">
        <f t="shared" ref="BQ277:BQ278" si="1475">(BP277*$D277*$E277*$G277*$I277)</f>
        <v>0</v>
      </c>
      <c r="BR277" s="20"/>
      <c r="BS277" s="19">
        <f t="shared" ref="BS277:BS278" si="1476">(BR277*$D277*$E277*$G277*$I277)</f>
        <v>0</v>
      </c>
      <c r="BT277" s="20"/>
      <c r="BU277" s="19">
        <f t="shared" ref="BU277:BU278" si="1477">(BT277*$D277*$E277*$G277*$I277)</f>
        <v>0</v>
      </c>
      <c r="BV277" s="20"/>
      <c r="BW277" s="19">
        <f t="shared" ref="BW277:BW278" si="1478">(BV277*$D277*$E277*$G277*$I277)</f>
        <v>0</v>
      </c>
      <c r="BX277" s="20"/>
      <c r="BY277" s="22">
        <f t="shared" ref="BY277:BY278" si="1479">(BX277*$D277*$E277*$G277*$I277)</f>
        <v>0</v>
      </c>
      <c r="BZ277" s="20">
        <v>0</v>
      </c>
      <c r="CA277" s="19">
        <f t="shared" ref="CA277:CA278" si="1480">(BZ277*$D277*$E277*$G277*$H277)</f>
        <v>0</v>
      </c>
      <c r="CB277" s="20">
        <v>0</v>
      </c>
      <c r="CC277" s="19">
        <f t="shared" ref="CC277:CC278" si="1481">(CB277*$D277*$E277*$G277*$H277)</f>
        <v>0</v>
      </c>
      <c r="CD277" s="20">
        <v>0</v>
      </c>
      <c r="CE277" s="21">
        <f t="shared" ref="CE277:CE278" si="1482">(CD277*$D277*$E277*$G277*$H277)</f>
        <v>0</v>
      </c>
      <c r="CF277" s="20"/>
      <c r="CG277" s="20">
        <f t="shared" ref="CG277:CG278" si="1483">(CF277*$D277*$E277*$G277*$H277)</f>
        <v>0</v>
      </c>
      <c r="CH277" s="20"/>
      <c r="CI277" s="19">
        <f t="shared" ref="CI277:CI278" si="1484">(CH277*$D277*$E277*$G277*$I277)</f>
        <v>0</v>
      </c>
      <c r="CJ277" s="20">
        <v>0</v>
      </c>
      <c r="CK277" s="19">
        <f t="shared" ref="CK277:CK278" si="1485">(CJ277*$D277*$E277*$G277*$H277)</f>
        <v>0</v>
      </c>
      <c r="CL277" s="20"/>
      <c r="CM277" s="19">
        <f t="shared" ref="CM277:CM278" si="1486">(CL277*$D277*$E277*$G277*$H277)</f>
        <v>0</v>
      </c>
      <c r="CN277" s="20"/>
      <c r="CO277" s="19">
        <f t="shared" ref="CO277:CO278" si="1487">(CN277*$D277*$E277*$G277*$H277)</f>
        <v>0</v>
      </c>
      <c r="CP277" s="20"/>
      <c r="CQ277" s="19">
        <f t="shared" ref="CQ277:CQ278" si="1488">(CP277*$D277*$E277*$G277*$H277)</f>
        <v>0</v>
      </c>
      <c r="CR277" s="20"/>
      <c r="CS277" s="19">
        <f t="shared" ref="CS277:CS278" si="1489">(CR277*$D277*$E277*$G277*$H277)</f>
        <v>0</v>
      </c>
      <c r="CT277" s="20">
        <v>0</v>
      </c>
      <c r="CU277" s="19">
        <f t="shared" ref="CU277:CU278" si="1490">(CT277*$D277*$E277*$G277*$I277)</f>
        <v>0</v>
      </c>
      <c r="CV277" s="24"/>
      <c r="CW277" s="19">
        <f t="shared" ref="CW277:CW278" si="1491">(CV277*$D277*$E277*$G277*$I277)</f>
        <v>0</v>
      </c>
      <c r="CX277" s="20"/>
      <c r="CY277" s="19">
        <f t="shared" ref="CY277:CY278" si="1492">(CX277*$D277*$E277*$G277*$H277)</f>
        <v>0</v>
      </c>
      <c r="CZ277" s="20">
        <v>0</v>
      </c>
      <c r="DA277" s="19">
        <f t="shared" ref="DA277:DA278" si="1493">(CZ277*$D277*$E277*$G277*$I277)</f>
        <v>0</v>
      </c>
      <c r="DB277" s="20"/>
      <c r="DC277" s="19">
        <f t="shared" ref="DC277:DC278" si="1494">(DB277*$D277*$E277*$G277*$I277)</f>
        <v>0</v>
      </c>
      <c r="DD277" s="20"/>
      <c r="DE277" s="19">
        <f t="shared" ref="DE277:DE278" si="1495">(DD277*$D277*$E277*$G277*$I277)</f>
        <v>0</v>
      </c>
      <c r="DF277" s="20"/>
      <c r="DG277" s="19">
        <f t="shared" ref="DG277:DG278" si="1496">(DF277*$D277*$E277*$G277*$I277)</f>
        <v>0</v>
      </c>
      <c r="DH277" s="20"/>
      <c r="DI277" s="19">
        <f t="shared" ref="DI277:DI278" si="1497">(DH277*$D277*$E277*$G277*$J277)</f>
        <v>0</v>
      </c>
      <c r="DJ277" s="20"/>
      <c r="DK277" s="19">
        <f t="shared" ref="DK277:DK278" si="1498">(DJ277*$D277*$E277*$G277*$K277)</f>
        <v>0</v>
      </c>
      <c r="DL277" s="19">
        <f t="shared" si="1446"/>
        <v>100</v>
      </c>
      <c r="DM277" s="19">
        <f t="shared" si="1446"/>
        <v>22666420</v>
      </c>
    </row>
    <row r="278" spans="1:117" ht="15.75" customHeight="1" x14ac:dyDescent="0.25">
      <c r="A278" s="123"/>
      <c r="B278" s="81">
        <v>234</v>
      </c>
      <c r="C278" s="13" t="s">
        <v>397</v>
      </c>
      <c r="D278" s="14">
        <v>22900</v>
      </c>
      <c r="E278" s="23">
        <v>4.46</v>
      </c>
      <c r="F278" s="23"/>
      <c r="G278" s="16">
        <v>1</v>
      </c>
      <c r="H278" s="14">
        <v>1.4</v>
      </c>
      <c r="I278" s="14">
        <v>1.68</v>
      </c>
      <c r="J278" s="14">
        <v>2.23</v>
      </c>
      <c r="K278" s="17">
        <v>2.57</v>
      </c>
      <c r="L278" s="20">
        <v>70</v>
      </c>
      <c r="M278" s="19">
        <f t="shared" si="1447"/>
        <v>10009132</v>
      </c>
      <c r="N278" s="20">
        <v>290</v>
      </c>
      <c r="O278" s="20">
        <f t="shared" si="1448"/>
        <v>41466404</v>
      </c>
      <c r="P278" s="20"/>
      <c r="Q278" s="19">
        <f t="shared" si="1449"/>
        <v>0</v>
      </c>
      <c r="R278" s="20"/>
      <c r="S278" s="19">
        <f t="shared" si="1450"/>
        <v>0</v>
      </c>
      <c r="T278" s="20"/>
      <c r="U278" s="19">
        <f t="shared" si="1451"/>
        <v>0</v>
      </c>
      <c r="V278" s="20"/>
      <c r="W278" s="19">
        <f t="shared" si="1452"/>
        <v>0</v>
      </c>
      <c r="X278" s="20"/>
      <c r="Y278" s="19">
        <f t="shared" si="1453"/>
        <v>0</v>
      </c>
      <c r="Z278" s="20"/>
      <c r="AA278" s="19">
        <f t="shared" si="1454"/>
        <v>0</v>
      </c>
      <c r="AB278" s="20">
        <v>4</v>
      </c>
      <c r="AC278" s="19">
        <f t="shared" si="1455"/>
        <v>571950.39999999991</v>
      </c>
      <c r="AD278" s="20"/>
      <c r="AE278" s="19">
        <f t="shared" si="1456"/>
        <v>0</v>
      </c>
      <c r="AF278" s="20"/>
      <c r="AG278" s="19">
        <f t="shared" si="1457"/>
        <v>0</v>
      </c>
      <c r="AH278" s="20"/>
      <c r="AI278" s="19">
        <f t="shared" si="1458"/>
        <v>0</v>
      </c>
      <c r="AJ278" s="24"/>
      <c r="AK278" s="19">
        <f t="shared" si="1459"/>
        <v>0</v>
      </c>
      <c r="AL278" s="20"/>
      <c r="AM278" s="19">
        <f t="shared" si="1460"/>
        <v>0</v>
      </c>
      <c r="AN278" s="20"/>
      <c r="AO278" s="19">
        <f t="shared" si="1461"/>
        <v>0</v>
      </c>
      <c r="AP278" s="20"/>
      <c r="AQ278" s="20">
        <f t="shared" si="1462"/>
        <v>0</v>
      </c>
      <c r="AR278" s="20"/>
      <c r="AS278" s="20">
        <f t="shared" si="1463"/>
        <v>0</v>
      </c>
      <c r="AT278" s="20"/>
      <c r="AU278" s="19">
        <f t="shared" si="1464"/>
        <v>0</v>
      </c>
      <c r="AV278" s="20"/>
      <c r="AW278" s="19">
        <f t="shared" si="1465"/>
        <v>0</v>
      </c>
      <c r="AX278" s="20"/>
      <c r="AY278" s="19">
        <f t="shared" si="1466"/>
        <v>0</v>
      </c>
      <c r="AZ278" s="20"/>
      <c r="BA278" s="19">
        <f t="shared" si="1467"/>
        <v>0</v>
      </c>
      <c r="BB278" s="20"/>
      <c r="BC278" s="19">
        <f t="shared" si="1468"/>
        <v>0</v>
      </c>
      <c r="BD278" s="20"/>
      <c r="BE278" s="19">
        <f t="shared" si="1469"/>
        <v>0</v>
      </c>
      <c r="BF278" s="20"/>
      <c r="BG278" s="19">
        <f t="shared" si="1470"/>
        <v>0</v>
      </c>
      <c r="BH278" s="20"/>
      <c r="BI278" s="19">
        <f t="shared" si="1471"/>
        <v>0</v>
      </c>
      <c r="BJ278" s="20"/>
      <c r="BK278" s="19">
        <f t="shared" si="1472"/>
        <v>0</v>
      </c>
      <c r="BL278" s="20"/>
      <c r="BM278" s="19">
        <f t="shared" si="1473"/>
        <v>0</v>
      </c>
      <c r="BN278" s="20"/>
      <c r="BO278" s="19">
        <f t="shared" si="1474"/>
        <v>0</v>
      </c>
      <c r="BP278" s="20"/>
      <c r="BQ278" s="19">
        <f t="shared" si="1475"/>
        <v>0</v>
      </c>
      <c r="BR278" s="20"/>
      <c r="BS278" s="19">
        <f t="shared" si="1476"/>
        <v>0</v>
      </c>
      <c r="BT278" s="20"/>
      <c r="BU278" s="19">
        <f t="shared" si="1477"/>
        <v>0</v>
      </c>
      <c r="BV278" s="20"/>
      <c r="BW278" s="19">
        <f t="shared" si="1478"/>
        <v>0</v>
      </c>
      <c r="BX278" s="20"/>
      <c r="BY278" s="22">
        <f t="shared" si="1479"/>
        <v>0</v>
      </c>
      <c r="BZ278" s="20"/>
      <c r="CA278" s="19">
        <f t="shared" si="1480"/>
        <v>0</v>
      </c>
      <c r="CB278" s="20"/>
      <c r="CC278" s="19">
        <f t="shared" si="1481"/>
        <v>0</v>
      </c>
      <c r="CD278" s="20"/>
      <c r="CE278" s="21">
        <f t="shared" si="1482"/>
        <v>0</v>
      </c>
      <c r="CF278" s="20"/>
      <c r="CG278" s="20">
        <f t="shared" si="1483"/>
        <v>0</v>
      </c>
      <c r="CH278" s="20"/>
      <c r="CI278" s="19">
        <f t="shared" si="1484"/>
        <v>0</v>
      </c>
      <c r="CJ278" s="20"/>
      <c r="CK278" s="19">
        <f t="shared" si="1485"/>
        <v>0</v>
      </c>
      <c r="CL278" s="20"/>
      <c r="CM278" s="19">
        <f t="shared" si="1486"/>
        <v>0</v>
      </c>
      <c r="CN278" s="20"/>
      <c r="CO278" s="19">
        <f t="shared" si="1487"/>
        <v>0</v>
      </c>
      <c r="CP278" s="20"/>
      <c r="CQ278" s="19">
        <f t="shared" si="1488"/>
        <v>0</v>
      </c>
      <c r="CR278" s="20"/>
      <c r="CS278" s="19">
        <f t="shared" si="1489"/>
        <v>0</v>
      </c>
      <c r="CT278" s="20"/>
      <c r="CU278" s="19">
        <f t="shared" si="1490"/>
        <v>0</v>
      </c>
      <c r="CV278" s="24"/>
      <c r="CW278" s="19">
        <f t="shared" si="1491"/>
        <v>0</v>
      </c>
      <c r="CX278" s="20"/>
      <c r="CY278" s="19">
        <f t="shared" si="1492"/>
        <v>0</v>
      </c>
      <c r="CZ278" s="20"/>
      <c r="DA278" s="19">
        <f t="shared" si="1493"/>
        <v>0</v>
      </c>
      <c r="DB278" s="20"/>
      <c r="DC278" s="19">
        <f t="shared" si="1494"/>
        <v>0</v>
      </c>
      <c r="DD278" s="20"/>
      <c r="DE278" s="19">
        <f t="shared" si="1495"/>
        <v>0</v>
      </c>
      <c r="DF278" s="20"/>
      <c r="DG278" s="19">
        <f t="shared" si="1496"/>
        <v>0</v>
      </c>
      <c r="DH278" s="20"/>
      <c r="DI278" s="19">
        <f t="shared" si="1497"/>
        <v>0</v>
      </c>
      <c r="DJ278" s="20"/>
      <c r="DK278" s="19">
        <f t="shared" si="1498"/>
        <v>0</v>
      </c>
      <c r="DL278" s="19">
        <f t="shared" si="1446"/>
        <v>364</v>
      </c>
      <c r="DM278" s="19">
        <f t="shared" si="1446"/>
        <v>52047486.399999999</v>
      </c>
    </row>
    <row r="279" spans="1:117" ht="30" customHeight="1" x14ac:dyDescent="0.25">
      <c r="A279" s="123"/>
      <c r="B279" s="81">
        <v>235</v>
      </c>
      <c r="C279" s="13" t="s">
        <v>398</v>
      </c>
      <c r="D279" s="14">
        <v>22900</v>
      </c>
      <c r="E279" s="23">
        <v>0.79</v>
      </c>
      <c r="F279" s="23"/>
      <c r="G279" s="16">
        <v>1</v>
      </c>
      <c r="H279" s="14">
        <v>1.4</v>
      </c>
      <c r="I279" s="14">
        <v>1.68</v>
      </c>
      <c r="J279" s="14">
        <v>2.23</v>
      </c>
      <c r="K279" s="17">
        <v>2.57</v>
      </c>
      <c r="L279" s="20">
        <v>149</v>
      </c>
      <c r="M279" s="19">
        <f t="shared" ref="M279:M342" si="1499">(L279*$D279*$E279*$G279*$H279*$M$14)</f>
        <v>4151160.86</v>
      </c>
      <c r="N279" s="20">
        <v>120</v>
      </c>
      <c r="O279" s="20">
        <f>(N279*$D279*$E279*$G279*$H279*$O$14)</f>
        <v>3343216.8000000003</v>
      </c>
      <c r="P279" s="20">
        <v>45</v>
      </c>
      <c r="Q279" s="19">
        <f>(P279*$D279*$E279*$G279*$H279*$Q$14)</f>
        <v>1253706.3</v>
      </c>
      <c r="R279" s="20"/>
      <c r="S279" s="19">
        <f t="shared" ref="S279:S281" si="1500">(R279/12*7*$D279*$E279*$G279*$H279*$S$14)+(R279/12*5*$D279*$E279*$G279*$H279*$S$15)</f>
        <v>0</v>
      </c>
      <c r="T279" s="20"/>
      <c r="U279" s="19">
        <f>(T279*$D279*$E279*$G279*$H279*$U$14)</f>
        <v>0</v>
      </c>
      <c r="V279" s="20">
        <v>0</v>
      </c>
      <c r="W279" s="19">
        <f>(V279*$D279*$E279*$G279*$H279*$W$14)</f>
        <v>0</v>
      </c>
      <c r="X279" s="20"/>
      <c r="Y279" s="19">
        <f>(X279*$D279*$E279*$G279*$H279*$Y$14)</f>
        <v>0</v>
      </c>
      <c r="Z279" s="20">
        <v>0</v>
      </c>
      <c r="AA279" s="19">
        <f>(Z279*$D279*$E279*$G279*$H279*$AA$14)</f>
        <v>0</v>
      </c>
      <c r="AB279" s="20">
        <v>32</v>
      </c>
      <c r="AC279" s="19">
        <f>(AB279*$D279*$E279*$G279*$H279*$AC$14)</f>
        <v>891524.48</v>
      </c>
      <c r="AD279" s="20"/>
      <c r="AE279" s="19">
        <f>(AD279*$D279*$E279*$G279*$H279*$AE$14)</f>
        <v>0</v>
      </c>
      <c r="AF279" s="20">
        <v>20</v>
      </c>
      <c r="AG279" s="19">
        <f>(AF279*$D279*$E279*$G279*$H279*$AG$14)</f>
        <v>557202.79999999993</v>
      </c>
      <c r="AH279" s="20"/>
      <c r="AI279" s="19">
        <f>(AH279*$D279*$E279*$G279*$H279*$AI$14)</f>
        <v>0</v>
      </c>
      <c r="AJ279" s="24">
        <v>1</v>
      </c>
      <c r="AK279" s="19">
        <f>(AJ279*$D279*$E279*$G279*$I279*$AK$14)</f>
        <v>33432.167999999998</v>
      </c>
      <c r="AL279" s="20">
        <v>0</v>
      </c>
      <c r="AM279" s="19">
        <f>(AL279*$D279*$E279*$G279*$I279*$AM$14)</f>
        <v>0</v>
      </c>
      <c r="AN279" s="20"/>
      <c r="AO279" s="19">
        <f>(AN279*$D279*$E279*$G279*$H279*$AO$14)</f>
        <v>0</v>
      </c>
      <c r="AP279" s="20">
        <v>5</v>
      </c>
      <c r="AQ279" s="20">
        <f>(AP279*$D279*$E279*$G279*$H279*$AQ$14)</f>
        <v>113973.29999999999</v>
      </c>
      <c r="AR279" s="20">
        <v>1</v>
      </c>
      <c r="AS279" s="20">
        <f>(AR279*$D279*$E279*$G279*$H279*$AS$14)</f>
        <v>29126.509999999995</v>
      </c>
      <c r="AT279" s="20">
        <v>0</v>
      </c>
      <c r="AU279" s="19">
        <f>(AT279*$D279*$E279*$G279*$H279*$AU$14)</f>
        <v>0</v>
      </c>
      <c r="AV279" s="20">
        <v>0</v>
      </c>
      <c r="AW279" s="19">
        <f>(AV279*$D279*$E279*$G279*$H279*$AW$14)</f>
        <v>0</v>
      </c>
      <c r="AX279" s="20">
        <v>0</v>
      </c>
      <c r="AY279" s="19">
        <f>(AX279*$D279*$E279*$G279*$H279*$AY$14)</f>
        <v>0</v>
      </c>
      <c r="AZ279" s="20">
        <v>4</v>
      </c>
      <c r="BA279" s="19">
        <f>(AZ279*$D279*$E279*$G279*$H279*$BA$14)</f>
        <v>111440.56</v>
      </c>
      <c r="BB279" s="20">
        <v>13</v>
      </c>
      <c r="BC279" s="19">
        <f>(BB279*$D279*$E279*$G279*$H279*$BC$14)</f>
        <v>362181.82</v>
      </c>
      <c r="BD279" s="20">
        <v>71</v>
      </c>
      <c r="BE279" s="19">
        <f>(BD279*$D279*$E279*$G279*$I279*$BE$14)</f>
        <v>2157894.48</v>
      </c>
      <c r="BF279" s="20">
        <v>133</v>
      </c>
      <c r="BG279" s="19">
        <f>(BF279*$D279*$E279*$G279*$I279*$BG$14)</f>
        <v>4042253.04</v>
      </c>
      <c r="BH279" s="20">
        <v>0</v>
      </c>
      <c r="BI279" s="19">
        <f>(BH279*$D279*$E279*$G279*$I279*$BI$14)</f>
        <v>0</v>
      </c>
      <c r="BJ279" s="20">
        <v>0</v>
      </c>
      <c r="BK279" s="19">
        <f>(BJ279*$D279*$E279*$G279*$I279*$BK$14)</f>
        <v>0</v>
      </c>
      <c r="BL279" s="20">
        <f>76+15</f>
        <v>91</v>
      </c>
      <c r="BM279" s="19">
        <f>(BL279*$D279*$E279*$G279*$I279*$BM$14)</f>
        <v>3042327.2880000002</v>
      </c>
      <c r="BN279" s="20">
        <v>11</v>
      </c>
      <c r="BO279" s="19">
        <f>(BN279*$D279*$E279*$G279*$I279*$BO$14)</f>
        <v>334321.68</v>
      </c>
      <c r="BP279" s="20">
        <v>5</v>
      </c>
      <c r="BQ279" s="19">
        <f>(BP279*$D279*$E279*$G279*$I279*$BQ$14)</f>
        <v>189955.5</v>
      </c>
      <c r="BR279" s="20"/>
      <c r="BS279" s="19">
        <f>(BR279*$D279*$E279*$G279*$I279*$BS$14)</f>
        <v>0</v>
      </c>
      <c r="BT279" s="20">
        <v>45</v>
      </c>
      <c r="BU279" s="19">
        <f>(BT279*$D279*$E279*$G279*$I279*$BU$14)</f>
        <v>1709599.4999999998</v>
      </c>
      <c r="BV279" s="20">
        <v>63</v>
      </c>
      <c r="BW279" s="19">
        <f>(BV279*$D279*$E279*$G279*$I279*$BW$14)</f>
        <v>1914751.44</v>
      </c>
      <c r="BX279" s="20">
        <v>3</v>
      </c>
      <c r="BY279" s="22">
        <f>(BX279*$D279*$E279*$G279*$I279*$BY$14)</f>
        <v>91178.64</v>
      </c>
      <c r="BZ279" s="20">
        <v>0</v>
      </c>
      <c r="CA279" s="19">
        <f>(BZ279*$D279*$E279*$G279*$H279*$CA$14)</f>
        <v>0</v>
      </c>
      <c r="CB279" s="20">
        <v>0</v>
      </c>
      <c r="CC279" s="19">
        <f>(CB279*$D279*$E279*$G279*$H279*$CC$14)</f>
        <v>0</v>
      </c>
      <c r="CD279" s="20">
        <v>0</v>
      </c>
      <c r="CE279" s="21">
        <f>(CD279*$D279*$E279*$G279*$H279*$CE$14)</f>
        <v>0</v>
      </c>
      <c r="CF279" s="20"/>
      <c r="CG279" s="20">
        <f>(CF279*$D279*$E279*$G279*$H279*$CG$14)</f>
        <v>0</v>
      </c>
      <c r="CH279" s="20"/>
      <c r="CI279" s="19">
        <f>(CH279*$D279*$E279*$G279*$I279*$CI$14)</f>
        <v>0</v>
      </c>
      <c r="CJ279" s="20">
        <v>0</v>
      </c>
      <c r="CK279" s="19">
        <f>(CJ279*$D279*$E279*$G279*$H279*$CK$14)</f>
        <v>0</v>
      </c>
      <c r="CL279" s="20"/>
      <c r="CM279" s="19">
        <f>(CL279*$D279*$E279*$G279*$H279*$CM$14)</f>
        <v>0</v>
      </c>
      <c r="CN279" s="20">
        <v>1</v>
      </c>
      <c r="CO279" s="19">
        <f>(CN279*$D279*$E279*$G279*$H279*$CO$14)</f>
        <v>17729.179999999997</v>
      </c>
      <c r="CP279" s="20">
        <v>3</v>
      </c>
      <c r="CQ279" s="19">
        <f>(CP279*$D279*$E279*$G279*$H279*$CQ$14)</f>
        <v>85859.885999999984</v>
      </c>
      <c r="CR279" s="20">
        <v>3</v>
      </c>
      <c r="CS279" s="19">
        <f>(CR279*$D279*$E279*$G279*$H279*$CS$14)</f>
        <v>85859.885999999984</v>
      </c>
      <c r="CT279" s="20">
        <v>0</v>
      </c>
      <c r="CU279" s="19">
        <f>(CT279*$D279*$E279*$G279*$I279*$CU$14)</f>
        <v>0</v>
      </c>
      <c r="CV279" s="24"/>
      <c r="CW279" s="19">
        <f>(CV279*$D279*$E279*$G279*$I279*$CW$14)</f>
        <v>0</v>
      </c>
      <c r="CX279" s="20"/>
      <c r="CY279" s="19">
        <f>(CX279*$D279*$E279*$G279*$H279*$CY$14)</f>
        <v>0</v>
      </c>
      <c r="CZ279" s="20">
        <v>0</v>
      </c>
      <c r="DA279" s="19">
        <f>(CZ279*$D279*$E279*$G279*$I279*$DA$14)</f>
        <v>0</v>
      </c>
      <c r="DB279" s="20">
        <v>7</v>
      </c>
      <c r="DC279" s="19">
        <f>(DB279*$D279*$E279*$G279*$I279*$DC$14)</f>
        <v>212750.16</v>
      </c>
      <c r="DD279" s="20">
        <v>1</v>
      </c>
      <c r="DE279" s="19">
        <f>(DD279*$D279*$E279*$G279*$I279*$DE$14)</f>
        <v>36471.455999999998</v>
      </c>
      <c r="DF279" s="20">
        <v>13</v>
      </c>
      <c r="DG279" s="19">
        <f>(DF279*$D279*$E279*$G279*$I279*$DG$14)</f>
        <v>446471.40719999996</v>
      </c>
      <c r="DH279" s="20"/>
      <c r="DI279" s="19">
        <f>(DH279*$D279*$E279*$G279*$J279*$DI$14)</f>
        <v>0</v>
      </c>
      <c r="DJ279" s="20">
        <v>4</v>
      </c>
      <c r="DK279" s="19">
        <f>(DJ279*$D279*$E279*$G279*$K279*$DK$14)</f>
        <v>223170.57599999997</v>
      </c>
      <c r="DL279" s="19">
        <f t="shared" si="1446"/>
        <v>844</v>
      </c>
      <c r="DM279" s="19">
        <f t="shared" si="1446"/>
        <v>25437559.717200007</v>
      </c>
    </row>
    <row r="280" spans="1:117" ht="30" customHeight="1" x14ac:dyDescent="0.25">
      <c r="A280" s="123"/>
      <c r="B280" s="81">
        <v>236</v>
      </c>
      <c r="C280" s="13" t="s">
        <v>399</v>
      </c>
      <c r="D280" s="14">
        <v>22900</v>
      </c>
      <c r="E280" s="23">
        <v>0.93</v>
      </c>
      <c r="F280" s="23"/>
      <c r="G280" s="16">
        <v>1</v>
      </c>
      <c r="H280" s="14">
        <v>1.4</v>
      </c>
      <c r="I280" s="14">
        <v>1.68</v>
      </c>
      <c r="J280" s="14">
        <v>2.23</v>
      </c>
      <c r="K280" s="17">
        <v>2.57</v>
      </c>
      <c r="L280" s="20">
        <v>26</v>
      </c>
      <c r="M280" s="19">
        <f t="shared" si="1499"/>
        <v>852731.88</v>
      </c>
      <c r="N280" s="20">
        <v>90</v>
      </c>
      <c r="O280" s="20">
        <f>(N280*$D280*$E280*$G280*$H280*$O$14)</f>
        <v>2951764.2</v>
      </c>
      <c r="P280" s="20">
        <v>250</v>
      </c>
      <c r="Q280" s="19">
        <f>(P280*$D280*$E280*$G280*$H280*$Q$14)</f>
        <v>8199345</v>
      </c>
      <c r="R280" s="20"/>
      <c r="S280" s="19">
        <f t="shared" si="1500"/>
        <v>0</v>
      </c>
      <c r="T280" s="20">
        <v>0</v>
      </c>
      <c r="U280" s="19">
        <f>(T280*$D280*$E280*$G280*$H280*$U$14)</f>
        <v>0</v>
      </c>
      <c r="V280" s="20">
        <v>0</v>
      </c>
      <c r="W280" s="19">
        <f>(V280*$D280*$E280*$G280*$H280*$W$14)</f>
        <v>0</v>
      </c>
      <c r="X280" s="20"/>
      <c r="Y280" s="19">
        <f>(X280*$D280*$E280*$G280*$H280*$Y$14)</f>
        <v>0</v>
      </c>
      <c r="Z280" s="20">
        <v>0</v>
      </c>
      <c r="AA280" s="19">
        <f>(Z280*$D280*$E280*$G280*$H280*$AA$14)</f>
        <v>0</v>
      </c>
      <c r="AB280" s="20"/>
      <c r="AC280" s="19">
        <f>(AB280*$D280*$E280*$G280*$H280*$AC$14)</f>
        <v>0</v>
      </c>
      <c r="AD280" s="20">
        <v>0</v>
      </c>
      <c r="AE280" s="19">
        <f>(AD280*$D280*$E280*$G280*$H280*$AE$14)</f>
        <v>0</v>
      </c>
      <c r="AF280" s="20">
        <v>337</v>
      </c>
      <c r="AG280" s="19">
        <f>(AF280*$D280*$E280*$G280*$H280*$AG$14)</f>
        <v>11052717.060000001</v>
      </c>
      <c r="AH280" s="20"/>
      <c r="AI280" s="19">
        <f>(AH280*$D280*$E280*$G280*$H280*$AI$14)</f>
        <v>0</v>
      </c>
      <c r="AJ280" s="24"/>
      <c r="AK280" s="19">
        <f>(AJ280*$D280*$E280*$G280*$I280*$AK$14)</f>
        <v>0</v>
      </c>
      <c r="AL280" s="20">
        <v>0</v>
      </c>
      <c r="AM280" s="19">
        <f>(AL280*$D280*$E280*$G280*$I280*$AM$14)</f>
        <v>0</v>
      </c>
      <c r="AN280" s="20"/>
      <c r="AO280" s="19">
        <f>(AN280*$D280*$E280*$G280*$H280*$AO$14)</f>
        <v>0</v>
      </c>
      <c r="AP280" s="20"/>
      <c r="AQ280" s="20">
        <f>(AP280*$D280*$E280*$G280*$H280*$AQ$14)</f>
        <v>0</v>
      </c>
      <c r="AR280" s="20"/>
      <c r="AS280" s="20">
        <f>(AR280*$D280*$E280*$G280*$H280*$AS$14)</f>
        <v>0</v>
      </c>
      <c r="AT280" s="20">
        <v>0</v>
      </c>
      <c r="AU280" s="19">
        <f>(AT280*$D280*$E280*$G280*$H280*$AU$14)</f>
        <v>0</v>
      </c>
      <c r="AV280" s="20">
        <v>0</v>
      </c>
      <c r="AW280" s="19">
        <f>(AV280*$D280*$E280*$G280*$H280*$AW$14)</f>
        <v>0</v>
      </c>
      <c r="AX280" s="20">
        <v>0</v>
      </c>
      <c r="AY280" s="19">
        <f>(AX280*$D280*$E280*$G280*$H280*$AY$14)</f>
        <v>0</v>
      </c>
      <c r="AZ280" s="20"/>
      <c r="BA280" s="19">
        <f>(AZ280*$D280*$E280*$G280*$H280*$BA$14)</f>
        <v>0</v>
      </c>
      <c r="BB280" s="20">
        <v>3</v>
      </c>
      <c r="BC280" s="19">
        <f>(BB280*$D280*$E280*$G280*$H280*$BC$14)</f>
        <v>98392.14</v>
      </c>
      <c r="BD280" s="20">
        <v>21</v>
      </c>
      <c r="BE280" s="19">
        <f>(BD280*$D280*$E280*$G280*$I280*$BE$14)</f>
        <v>751358.15999999992</v>
      </c>
      <c r="BF280" s="20">
        <v>241</v>
      </c>
      <c r="BG280" s="19">
        <f>(BF280*$D280*$E280*$G280*$I280*$BG$14)</f>
        <v>8622729.3599999994</v>
      </c>
      <c r="BH280" s="20">
        <v>0</v>
      </c>
      <c r="BI280" s="19">
        <f>(BH280*$D280*$E280*$G280*$I280*$BI$14)</f>
        <v>0</v>
      </c>
      <c r="BJ280" s="20">
        <v>0</v>
      </c>
      <c r="BK280" s="19">
        <f>(BJ280*$D280*$E280*$G280*$I280*$BK$14)</f>
        <v>0</v>
      </c>
      <c r="BL280" s="20">
        <f>44-4</f>
        <v>40</v>
      </c>
      <c r="BM280" s="19">
        <f>(BL280*$D280*$E280*$G280*$I280*$BM$14)</f>
        <v>1574274.24</v>
      </c>
      <c r="BN280" s="20">
        <v>3</v>
      </c>
      <c r="BO280" s="19">
        <f>(BN280*$D280*$E280*$G280*$I280*$BO$14)</f>
        <v>107336.87999999999</v>
      </c>
      <c r="BP280" s="20">
        <v>9</v>
      </c>
      <c r="BQ280" s="19">
        <f>(BP280*$D280*$E280*$G280*$I280*$BQ$14)</f>
        <v>402513.30000000005</v>
      </c>
      <c r="BR280" s="20"/>
      <c r="BS280" s="19">
        <f>(BR280*$D280*$E280*$G280*$I280*$BS$14)</f>
        <v>0</v>
      </c>
      <c r="BT280" s="20">
        <v>1</v>
      </c>
      <c r="BU280" s="19">
        <f>(BT280*$D280*$E280*$G280*$I280*$BU$14)</f>
        <v>44723.7</v>
      </c>
      <c r="BV280" s="20">
        <v>8</v>
      </c>
      <c r="BW280" s="19">
        <f>(BV280*$D280*$E280*$G280*$I280*$BW$14)</f>
        <v>286231.67999999999</v>
      </c>
      <c r="BX280" s="20">
        <v>3</v>
      </c>
      <c r="BY280" s="22">
        <f>(BX280*$D280*$E280*$G280*$I280*$BY$14)</f>
        <v>107336.87999999999</v>
      </c>
      <c r="BZ280" s="20">
        <v>0</v>
      </c>
      <c r="CA280" s="19">
        <f>(BZ280*$D280*$E280*$G280*$H280*$CA$14)</f>
        <v>0</v>
      </c>
      <c r="CB280" s="20">
        <v>0</v>
      </c>
      <c r="CC280" s="19">
        <f>(CB280*$D280*$E280*$G280*$H280*$CC$14)</f>
        <v>0</v>
      </c>
      <c r="CD280" s="20">
        <v>0</v>
      </c>
      <c r="CE280" s="21">
        <f>(CD280*$D280*$E280*$G280*$H280*$CE$14)</f>
        <v>0</v>
      </c>
      <c r="CF280" s="20"/>
      <c r="CG280" s="20">
        <f>(CF280*$D280*$E280*$G280*$H280*$CG$14)</f>
        <v>0</v>
      </c>
      <c r="CH280" s="20"/>
      <c r="CI280" s="19">
        <f>(CH280*$D280*$E280*$G280*$I280*$CI$14)</f>
        <v>0</v>
      </c>
      <c r="CJ280" s="20">
        <v>0</v>
      </c>
      <c r="CK280" s="19">
        <f>(CJ280*$D280*$E280*$G280*$H280*$CK$14)</f>
        <v>0</v>
      </c>
      <c r="CL280" s="20"/>
      <c r="CM280" s="19">
        <f>(CL280*$D280*$E280*$G280*$H280*$CM$14)</f>
        <v>0</v>
      </c>
      <c r="CN280" s="20">
        <v>2</v>
      </c>
      <c r="CO280" s="19">
        <f>(CN280*$D280*$E280*$G280*$H280*$CO$14)</f>
        <v>41742.119999999995</v>
      </c>
      <c r="CP280" s="20">
        <v>4</v>
      </c>
      <c r="CQ280" s="19">
        <f>(CP280*$D280*$E280*$G280*$H280*$CQ$14)</f>
        <v>134767.416</v>
      </c>
      <c r="CR280" s="20">
        <v>25</v>
      </c>
      <c r="CS280" s="19">
        <f>(CR280*$D280*$E280*$G280*$H280*$CS$14)</f>
        <v>842296.35</v>
      </c>
      <c r="CT280" s="20">
        <v>0</v>
      </c>
      <c r="CU280" s="19">
        <f>(CT280*$D280*$E280*$G280*$I280*$CU$14)</f>
        <v>0</v>
      </c>
      <c r="CV280" s="24"/>
      <c r="CW280" s="19">
        <f>(CV280*$D280*$E280*$G280*$I280*$CW$14)</f>
        <v>0</v>
      </c>
      <c r="CX280" s="20"/>
      <c r="CY280" s="19">
        <f>(CX280*$D280*$E280*$G280*$H280*$CY$14)</f>
        <v>0</v>
      </c>
      <c r="CZ280" s="20">
        <v>0</v>
      </c>
      <c r="DA280" s="19">
        <f>(CZ280*$D280*$E280*$G280*$I280*$DA$14)</f>
        <v>0</v>
      </c>
      <c r="DB280" s="20"/>
      <c r="DC280" s="19">
        <f>(DB280*$D280*$E280*$G280*$I280*$DC$14)</f>
        <v>0</v>
      </c>
      <c r="DD280" s="20"/>
      <c r="DE280" s="19">
        <f>(DD280*$D280*$E280*$G280*$I280*$DE$14)</f>
        <v>0</v>
      </c>
      <c r="DF280" s="20"/>
      <c r="DG280" s="19">
        <f>(DF280*$D280*$E280*$G280*$I280*$DG$14)</f>
        <v>0</v>
      </c>
      <c r="DH280" s="20"/>
      <c r="DI280" s="19">
        <f>(DH280*$D280*$E280*$G280*$J280*$DI$14)</f>
        <v>0</v>
      </c>
      <c r="DJ280" s="20">
        <v>1</v>
      </c>
      <c r="DK280" s="19">
        <f>(DJ280*$D280*$E280*$G280*$K280*$DK$14)</f>
        <v>65679.947999999989</v>
      </c>
      <c r="DL280" s="19">
        <f t="shared" si="1446"/>
        <v>1064</v>
      </c>
      <c r="DM280" s="19">
        <f t="shared" si="1446"/>
        <v>36135940.314000003</v>
      </c>
    </row>
    <row r="281" spans="1:117" ht="30" customHeight="1" x14ac:dyDescent="0.25">
      <c r="A281" s="123"/>
      <c r="B281" s="81">
        <v>237</v>
      </c>
      <c r="C281" s="13" t="s">
        <v>400</v>
      </c>
      <c r="D281" s="14">
        <v>22900</v>
      </c>
      <c r="E281" s="23">
        <v>1.37</v>
      </c>
      <c r="F281" s="23"/>
      <c r="G281" s="16">
        <v>1</v>
      </c>
      <c r="H281" s="14">
        <v>1.4</v>
      </c>
      <c r="I281" s="14">
        <v>1.68</v>
      </c>
      <c r="J281" s="14">
        <v>2.23</v>
      </c>
      <c r="K281" s="17">
        <v>2.57</v>
      </c>
      <c r="L281" s="20">
        <v>187</v>
      </c>
      <c r="M281" s="19">
        <f t="shared" si="1499"/>
        <v>9034796.540000001</v>
      </c>
      <c r="N281" s="20">
        <v>1005</v>
      </c>
      <c r="O281" s="20">
        <f>(N281*$D281*$E281*$G281*$H281*$O$14)</f>
        <v>48555992.100000001</v>
      </c>
      <c r="P281" s="20">
        <v>249</v>
      </c>
      <c r="Q281" s="19">
        <f>(P281*$D281*$E281*$G281*$H281*$Q$14)</f>
        <v>12030290.580000002</v>
      </c>
      <c r="R281" s="20"/>
      <c r="S281" s="19">
        <f t="shared" si="1500"/>
        <v>0</v>
      </c>
      <c r="T281" s="20"/>
      <c r="U281" s="19">
        <f>(T281*$D281*$E281*$G281*$H281*$U$14)</f>
        <v>0</v>
      </c>
      <c r="V281" s="20">
        <v>0</v>
      </c>
      <c r="W281" s="19">
        <f>(V281*$D281*$E281*$G281*$H281*$W$14)</f>
        <v>0</v>
      </c>
      <c r="X281" s="20"/>
      <c r="Y281" s="19">
        <f>(X281*$D281*$E281*$G281*$H281*$Y$14)</f>
        <v>0</v>
      </c>
      <c r="Z281" s="20">
        <v>0</v>
      </c>
      <c r="AA281" s="19">
        <f>(Z281*$D281*$E281*$G281*$H281*$AA$14)</f>
        <v>0</v>
      </c>
      <c r="AB281" s="20">
        <v>72</v>
      </c>
      <c r="AC281" s="19">
        <f>(AB281*$D281*$E281*$G281*$H281*$AC$14)</f>
        <v>3478638.24</v>
      </c>
      <c r="AD281" s="20">
        <v>0</v>
      </c>
      <c r="AE281" s="19">
        <f>(AD281*$D281*$E281*$G281*$H281*$AE$14)</f>
        <v>0</v>
      </c>
      <c r="AF281" s="20">
        <v>128</v>
      </c>
      <c r="AG281" s="19">
        <f>(AF281*$D281*$E281*$G281*$H281*$AG$14)</f>
        <v>6184245.7600000007</v>
      </c>
      <c r="AH281" s="20">
        <v>9</v>
      </c>
      <c r="AI281" s="19">
        <f>(AH281*$D281*$E281*$G281*$H281*$AI$14)</f>
        <v>434829.78</v>
      </c>
      <c r="AJ281" s="24">
        <v>1</v>
      </c>
      <c r="AK281" s="19">
        <f>(AJ281*$D281*$E281*$G281*$I281*$AK$14)</f>
        <v>57977.304000000011</v>
      </c>
      <c r="AL281" s="20"/>
      <c r="AM281" s="19">
        <f>(AL281*$D281*$E281*$G281*$I281*$AM$14)</f>
        <v>0</v>
      </c>
      <c r="AN281" s="20"/>
      <c r="AO281" s="19">
        <f>(AN281*$D281*$E281*$G281*$H281*$AO$14)</f>
        <v>0</v>
      </c>
      <c r="AP281" s="20"/>
      <c r="AQ281" s="20">
        <f>(AP281*$D281*$E281*$G281*$H281*$AQ$14)</f>
        <v>0</v>
      </c>
      <c r="AR281" s="20">
        <v>55</v>
      </c>
      <c r="AS281" s="20">
        <f>(AR281*$D281*$E281*$G281*$H281*$AS$14)</f>
        <v>2778079.15</v>
      </c>
      <c r="AT281" s="20"/>
      <c r="AU281" s="19">
        <f>(AT281*$D281*$E281*$G281*$H281*$AU$14)</f>
        <v>0</v>
      </c>
      <c r="AV281" s="20"/>
      <c r="AW281" s="19">
        <f>(AV281*$D281*$E281*$G281*$H281*$AW$14)</f>
        <v>0</v>
      </c>
      <c r="AX281" s="20"/>
      <c r="AY281" s="19">
        <f>(AX281*$D281*$E281*$G281*$H281*$AY$14)</f>
        <v>0</v>
      </c>
      <c r="AZ281" s="20">
        <v>8</v>
      </c>
      <c r="BA281" s="19">
        <f>(AZ281*$D281*$E281*$G281*$H281*$BA$14)</f>
        <v>386515.36000000004</v>
      </c>
      <c r="BB281" s="20">
        <v>12</v>
      </c>
      <c r="BC281" s="19">
        <f>(BB281*$D281*$E281*$G281*$H281*$BC$14)</f>
        <v>579773.04</v>
      </c>
      <c r="BD281" s="20">
        <v>139</v>
      </c>
      <c r="BE281" s="19">
        <f>(BD281*$D281*$E281*$G281*$I281*$BE$14)</f>
        <v>7326222.96</v>
      </c>
      <c r="BF281" s="20">
        <v>220</v>
      </c>
      <c r="BG281" s="19">
        <f>(BF281*$D281*$E281*$G281*$I281*$BG$14)</f>
        <v>11595460.800000001</v>
      </c>
      <c r="BH281" s="20">
        <v>0</v>
      </c>
      <c r="BI281" s="19">
        <f>(BH281*$D281*$E281*$G281*$I281*$BI$14)</f>
        <v>0</v>
      </c>
      <c r="BJ281" s="20">
        <v>0</v>
      </c>
      <c r="BK281" s="19">
        <f>(BJ281*$D281*$E281*$G281*$I281*$BK$14)</f>
        <v>0</v>
      </c>
      <c r="BL281" s="20">
        <f>51-10</f>
        <v>41</v>
      </c>
      <c r="BM281" s="19">
        <f>(BL281*$D281*$E281*$G281*$I281*$BM$14)</f>
        <v>2377069.4640000002</v>
      </c>
      <c r="BN281" s="20">
        <v>16</v>
      </c>
      <c r="BO281" s="19">
        <f>(BN281*$D281*$E281*$G281*$I281*$BO$14)</f>
        <v>843306.24000000011</v>
      </c>
      <c r="BP281" s="20">
        <v>12</v>
      </c>
      <c r="BQ281" s="19">
        <f>(BP281*$D281*$E281*$G281*$I281*$BQ$14)</f>
        <v>790599.60000000009</v>
      </c>
      <c r="BR281" s="20"/>
      <c r="BS281" s="19">
        <f>(BR281*$D281*$E281*$G281*$I281*$BS$14)</f>
        <v>0</v>
      </c>
      <c r="BT281" s="20">
        <v>28</v>
      </c>
      <c r="BU281" s="19">
        <f>(BT281*$D281*$E281*$G281*$I281*$BU$14)</f>
        <v>1844732.4000000001</v>
      </c>
      <c r="BV281" s="20">
        <v>79</v>
      </c>
      <c r="BW281" s="19">
        <f>(BV281*$D281*$E281*$G281*$I281*$BW$14)</f>
        <v>4163824.56</v>
      </c>
      <c r="BX281" s="20">
        <v>3</v>
      </c>
      <c r="BY281" s="22">
        <f>(BX281*$D281*$E281*$G281*$I281*$BY$14)</f>
        <v>158119.92000000001</v>
      </c>
      <c r="BZ281" s="20"/>
      <c r="CA281" s="19">
        <f>(BZ281*$D281*$E281*$G281*$H281*$CA$14)</f>
        <v>0</v>
      </c>
      <c r="CB281" s="20"/>
      <c r="CC281" s="19">
        <f>(CB281*$D281*$E281*$G281*$H281*$CC$14)</f>
        <v>0</v>
      </c>
      <c r="CD281" s="20"/>
      <c r="CE281" s="21">
        <f>(CD281*$D281*$E281*$G281*$H281*$CE$14)</f>
        <v>0</v>
      </c>
      <c r="CF281" s="20"/>
      <c r="CG281" s="20">
        <f>(CF281*$D281*$E281*$G281*$H281*$CG$14)</f>
        <v>0</v>
      </c>
      <c r="CH281" s="20"/>
      <c r="CI281" s="19">
        <f>(CH281*$D281*$E281*$G281*$I281*$CI$14)</f>
        <v>0</v>
      </c>
      <c r="CJ281" s="20">
        <v>0</v>
      </c>
      <c r="CK281" s="19">
        <f>(CJ281*$D281*$E281*$G281*$H281*$CK$14)</f>
        <v>0</v>
      </c>
      <c r="CL281" s="20"/>
      <c r="CM281" s="19">
        <f>(CL281*$D281*$E281*$G281*$H281*$CM$14)</f>
        <v>0</v>
      </c>
      <c r="CN281" s="20">
        <v>17</v>
      </c>
      <c r="CO281" s="19">
        <f>(CN281*$D281*$E281*$G281*$H281*$CO$14)</f>
        <v>522674.17999999988</v>
      </c>
      <c r="CP281" s="20">
        <v>7</v>
      </c>
      <c r="CQ281" s="19">
        <f>(CP281*$D281*$E281*$G281*$H281*$CQ$14)</f>
        <v>347424.60200000001</v>
      </c>
      <c r="CR281" s="20">
        <v>17</v>
      </c>
      <c r="CS281" s="19">
        <f>(CR281*$D281*$E281*$G281*$H281*$CS$14)</f>
        <v>843745.46199999982</v>
      </c>
      <c r="CT281" s="20">
        <v>0</v>
      </c>
      <c r="CU281" s="19">
        <f>(CT281*$D281*$E281*$G281*$I281*$CU$14)</f>
        <v>0</v>
      </c>
      <c r="CV281" s="24"/>
      <c r="CW281" s="19">
        <f>(CV281*$D281*$E281*$G281*$I281*$CW$14)</f>
        <v>0</v>
      </c>
      <c r="CX281" s="20"/>
      <c r="CY281" s="19">
        <f>(CX281*$D281*$E281*$G281*$H281*$CY$14)</f>
        <v>0</v>
      </c>
      <c r="CZ281" s="20">
        <v>0</v>
      </c>
      <c r="DA281" s="19">
        <f>(CZ281*$D281*$E281*$G281*$I281*$DA$14)</f>
        <v>0</v>
      </c>
      <c r="DB281" s="20">
        <v>5</v>
      </c>
      <c r="DC281" s="19">
        <f>(DB281*$D281*$E281*$G281*$I281*$DC$14)</f>
        <v>263533.2</v>
      </c>
      <c r="DD281" s="20"/>
      <c r="DE281" s="19">
        <f>(DD281*$D281*$E281*$G281*$I281*$DE$14)</f>
        <v>0</v>
      </c>
      <c r="DF281" s="20">
        <v>4</v>
      </c>
      <c r="DG281" s="19">
        <f>(DF281*$D281*$E281*$G281*$I281*$DG$14)</f>
        <v>238234.0128</v>
      </c>
      <c r="DH281" s="20"/>
      <c r="DI281" s="19">
        <f>(DH281*$D281*$E281*$G281*$J281*$DI$14)</f>
        <v>0</v>
      </c>
      <c r="DJ281" s="20">
        <v>1</v>
      </c>
      <c r="DK281" s="19">
        <f>(DJ281*$D281*$E281*$G281*$K281*$DK$14)</f>
        <v>96754.331999999995</v>
      </c>
      <c r="DL281" s="19">
        <f t="shared" si="1446"/>
        <v>2315</v>
      </c>
      <c r="DM281" s="19">
        <f t="shared" si="1446"/>
        <v>114932839.58680001</v>
      </c>
    </row>
    <row r="282" spans="1:117" ht="30" customHeight="1" x14ac:dyDescent="0.25">
      <c r="A282" s="123"/>
      <c r="B282" s="81">
        <v>238</v>
      </c>
      <c r="C282" s="13" t="s">
        <v>401</v>
      </c>
      <c r="D282" s="14">
        <v>22900</v>
      </c>
      <c r="E282" s="23">
        <v>2.42</v>
      </c>
      <c r="F282" s="23"/>
      <c r="G282" s="132">
        <v>1</v>
      </c>
      <c r="H282" s="14">
        <v>1.4</v>
      </c>
      <c r="I282" s="14">
        <v>1.68</v>
      </c>
      <c r="J282" s="14">
        <v>2.23</v>
      </c>
      <c r="K282" s="17">
        <v>2.57</v>
      </c>
      <c r="L282" s="20">
        <v>166</v>
      </c>
      <c r="M282" s="19">
        <f t="shared" ref="M282:M283" si="1501">(L282*$D282*$E282*$G282*$H282)</f>
        <v>12879143.199999999</v>
      </c>
      <c r="N282" s="20">
        <f>521-230</f>
        <v>291</v>
      </c>
      <c r="O282" s="20">
        <f t="shared" ref="O282:O283" si="1502">(N282*$D282*$E282*$G282*$H282)</f>
        <v>22577293.199999999</v>
      </c>
      <c r="P282" s="20">
        <v>33</v>
      </c>
      <c r="Q282" s="19">
        <f t="shared" ref="Q282:Q283" si="1503">(P282*$D282*$E282*$G282*$H282)</f>
        <v>2560311.5999999996</v>
      </c>
      <c r="R282" s="20"/>
      <c r="S282" s="19">
        <f t="shared" ref="S282:S283" si="1504">(R282*$D282*$E282*$G282*$H282)</f>
        <v>0</v>
      </c>
      <c r="T282" s="20"/>
      <c r="U282" s="19">
        <f t="shared" ref="U282:U283" si="1505">(T282*$D282*$E282*$G282*$H282)</f>
        <v>0</v>
      </c>
      <c r="V282" s="20">
        <v>0</v>
      </c>
      <c r="W282" s="19">
        <f t="shared" ref="W282:W283" si="1506">(V282*$D282*$E282*$G282*$H282)</f>
        <v>0</v>
      </c>
      <c r="X282" s="20"/>
      <c r="Y282" s="19">
        <f t="shared" ref="Y282:Y283" si="1507">(X282*$D282*$E282*$G282*$H282)</f>
        <v>0</v>
      </c>
      <c r="Z282" s="20">
        <v>0</v>
      </c>
      <c r="AA282" s="19">
        <f t="shared" ref="AA282:AA283" si="1508">(Z282*$D282*$E282*$G282*$H282)</f>
        <v>0</v>
      </c>
      <c r="AB282" s="20">
        <v>7</v>
      </c>
      <c r="AC282" s="19">
        <f t="shared" ref="AC282:AC283" si="1509">(AB282*$D282*$E282*$G282*$H282)</f>
        <v>543096.4</v>
      </c>
      <c r="AD282" s="20">
        <v>0</v>
      </c>
      <c r="AE282" s="19">
        <f t="shared" ref="AE282:AE283" si="1510">(AD282*$D282*$E282*$G282*$H282)</f>
        <v>0</v>
      </c>
      <c r="AF282" s="20">
        <v>3</v>
      </c>
      <c r="AG282" s="19">
        <f t="shared" ref="AG282:AG283" si="1511">(AF282*$D282*$E282*$G282*$H282)</f>
        <v>232755.59999999998</v>
      </c>
      <c r="AH282" s="20"/>
      <c r="AI282" s="19">
        <f t="shared" ref="AI282:AI283" si="1512">(AH282*$D282*$E282*$G282*$H282)</f>
        <v>0</v>
      </c>
      <c r="AJ282" s="24"/>
      <c r="AK282" s="19">
        <f t="shared" ref="AK282:AK283" si="1513">(AJ282*$D282*$E282*$G282*$I282)</f>
        <v>0</v>
      </c>
      <c r="AL282" s="20">
        <v>0</v>
      </c>
      <c r="AM282" s="19">
        <f t="shared" ref="AM282:AM283" si="1514">(AL282*$D282*$E282*$G282*$I282)</f>
        <v>0</v>
      </c>
      <c r="AN282" s="20"/>
      <c r="AO282" s="19">
        <f t="shared" ref="AO282:AO283" si="1515">(AN282*$D282*$E282*$G282*$H282)</f>
        <v>0</v>
      </c>
      <c r="AP282" s="20"/>
      <c r="AQ282" s="20">
        <f t="shared" ref="AQ282:AQ283" si="1516">(AP282*$D282*$E282*$G282*$H282)</f>
        <v>0</v>
      </c>
      <c r="AR282" s="20"/>
      <c r="AS282" s="20">
        <f t="shared" ref="AS282:AS283" si="1517">(AR282*$D282*$E282*$G282*$H282)</f>
        <v>0</v>
      </c>
      <c r="AT282" s="20"/>
      <c r="AU282" s="19">
        <f t="shared" ref="AU282:AU283" si="1518">(AT282*$D282*$E282*$G282*$H282)</f>
        <v>0</v>
      </c>
      <c r="AV282" s="20"/>
      <c r="AW282" s="19">
        <f t="shared" ref="AW282:AW283" si="1519">(AV282*$D282*$E282*$G282*$H282)</f>
        <v>0</v>
      </c>
      <c r="AX282" s="20"/>
      <c r="AY282" s="19">
        <f t="shared" ref="AY282:AY283" si="1520">(AX282*$D282*$E282*$G282*$H282)</f>
        <v>0</v>
      </c>
      <c r="AZ282" s="20"/>
      <c r="BA282" s="19">
        <f t="shared" ref="BA282:BA283" si="1521">(AZ282*$D282*$E282*$G282*$H282)</f>
        <v>0</v>
      </c>
      <c r="BB282" s="20">
        <v>1</v>
      </c>
      <c r="BC282" s="19">
        <f t="shared" ref="BC282:BC283" si="1522">(BB282*$D282*$E282*$G282*$H282)</f>
        <v>77585.2</v>
      </c>
      <c r="BD282" s="20">
        <v>27</v>
      </c>
      <c r="BE282" s="19">
        <f t="shared" ref="BE282:BE283" si="1523">(BD282*$D282*$E282*$G282*$I282)</f>
        <v>2513760.48</v>
      </c>
      <c r="BF282" s="20">
        <v>83</v>
      </c>
      <c r="BG282" s="19">
        <f t="shared" ref="BG282:BG283" si="1524">(BF282*$D282*$E282*$G282*$I282)</f>
        <v>7727485.9199999999</v>
      </c>
      <c r="BH282" s="20">
        <v>0</v>
      </c>
      <c r="BI282" s="19">
        <f t="shared" ref="BI282:BI283" si="1525">(BH282*$D282*$E282*$G282*$I282)</f>
        <v>0</v>
      </c>
      <c r="BJ282" s="20">
        <v>0</v>
      </c>
      <c r="BK282" s="19">
        <f t="shared" ref="BK282:BK283" si="1526">(BJ282*$D282*$E282*$G282*$I282)</f>
        <v>0</v>
      </c>
      <c r="BL282" s="20">
        <f>7-2</f>
        <v>5</v>
      </c>
      <c r="BM282" s="19">
        <f t="shared" ref="BM282:BM283" si="1527">(BL282*$D282*$E282*$G282*$I282)</f>
        <v>465511.2</v>
      </c>
      <c r="BN282" s="20">
        <v>16</v>
      </c>
      <c r="BO282" s="19">
        <f t="shared" ref="BO282:BO283" si="1528">(BN282*$D282*$E282*$G282*$I282)</f>
        <v>1489635.8399999999</v>
      </c>
      <c r="BP282" s="20"/>
      <c r="BQ282" s="19">
        <f t="shared" ref="BQ282:BQ283" si="1529">(BP282*$D282*$E282*$G282*$I282)</f>
        <v>0</v>
      </c>
      <c r="BR282" s="20"/>
      <c r="BS282" s="19">
        <f t="shared" ref="BS282:BS283" si="1530">(BR282*$D282*$E282*$G282*$I282)</f>
        <v>0</v>
      </c>
      <c r="BT282" s="20">
        <v>9</v>
      </c>
      <c r="BU282" s="19">
        <f t="shared" ref="BU282:BU283" si="1531">(BT282*$D282*$E282*$G282*$I282)</f>
        <v>837920.15999999992</v>
      </c>
      <c r="BV282" s="20">
        <v>5</v>
      </c>
      <c r="BW282" s="19">
        <f t="shared" ref="BW282:BW283" si="1532">(BV282*$D282*$E282*$G282*$I282)</f>
        <v>465511.2</v>
      </c>
      <c r="BX282" s="20"/>
      <c r="BY282" s="22">
        <f t="shared" ref="BY282:BY283" si="1533">(BX282*$D282*$E282*$G282*$I282)</f>
        <v>0</v>
      </c>
      <c r="BZ282" s="20"/>
      <c r="CA282" s="19">
        <f t="shared" ref="CA282:CA283" si="1534">(BZ282*$D282*$E282*$G282*$H282)</f>
        <v>0</v>
      </c>
      <c r="CB282" s="20"/>
      <c r="CC282" s="19">
        <f t="shared" ref="CC282:CC283" si="1535">(CB282*$D282*$E282*$G282*$H282)</f>
        <v>0</v>
      </c>
      <c r="CD282" s="20"/>
      <c r="CE282" s="21">
        <f t="shared" ref="CE282:CE283" si="1536">(CD282*$D282*$E282*$G282*$H282)</f>
        <v>0</v>
      </c>
      <c r="CF282" s="20"/>
      <c r="CG282" s="20">
        <f t="shared" ref="CG282:CG283" si="1537">(CF282*$D282*$E282*$G282*$H282)</f>
        <v>0</v>
      </c>
      <c r="CH282" s="20"/>
      <c r="CI282" s="19">
        <f t="shared" ref="CI282:CI283" si="1538">(CH282*$D282*$E282*$G282*$I282)</f>
        <v>0</v>
      </c>
      <c r="CJ282" s="20">
        <v>0</v>
      </c>
      <c r="CK282" s="19">
        <f t="shared" ref="CK282:CK283" si="1539">(CJ282*$D282*$E282*$G282*$H282)</f>
        <v>0</v>
      </c>
      <c r="CL282" s="20"/>
      <c r="CM282" s="19">
        <f t="shared" ref="CM282:CM283" si="1540">(CL282*$D282*$E282*$G282*$H282)</f>
        <v>0</v>
      </c>
      <c r="CN282" s="20"/>
      <c r="CO282" s="19">
        <f t="shared" ref="CO282:CO283" si="1541">(CN282*$D282*$E282*$G282*$H282)</f>
        <v>0</v>
      </c>
      <c r="CP282" s="20"/>
      <c r="CQ282" s="19">
        <f t="shared" ref="CQ282:CQ283" si="1542">(CP282*$D282*$E282*$G282*$H282)</f>
        <v>0</v>
      </c>
      <c r="CR282" s="20"/>
      <c r="CS282" s="19">
        <f t="shared" ref="CS282:CS283" si="1543">(CR282*$D282*$E282*$G282*$H282)</f>
        <v>0</v>
      </c>
      <c r="CT282" s="20">
        <v>0</v>
      </c>
      <c r="CU282" s="19">
        <f t="shared" ref="CU282:CU283" si="1544">(CT282*$D282*$E282*$G282*$I282)</f>
        <v>0</v>
      </c>
      <c r="CV282" s="24"/>
      <c r="CW282" s="19">
        <f t="shared" ref="CW282:CW283" si="1545">(CV282*$D282*$E282*$G282*$I282)</f>
        <v>0</v>
      </c>
      <c r="CX282" s="20"/>
      <c r="CY282" s="19">
        <f t="shared" ref="CY282:CY283" si="1546">(CX282*$D282*$E282*$G282*$H282)</f>
        <v>0</v>
      </c>
      <c r="CZ282" s="20">
        <v>0</v>
      </c>
      <c r="DA282" s="19">
        <f t="shared" ref="DA282:DA283" si="1547">(CZ282*$D282*$E282*$G282*$I282)</f>
        <v>0</v>
      </c>
      <c r="DB282" s="20">
        <v>0</v>
      </c>
      <c r="DC282" s="19">
        <f t="shared" ref="DC282:DC283" si="1548">(DB282*$D282*$E282*$G282*$I282)</f>
        <v>0</v>
      </c>
      <c r="DD282" s="20"/>
      <c r="DE282" s="19">
        <f t="shared" ref="DE282:DE283" si="1549">(DD282*$D282*$E282*$G282*$I282)</f>
        <v>0</v>
      </c>
      <c r="DF282" s="20"/>
      <c r="DG282" s="19">
        <f t="shared" ref="DG282:DG283" si="1550">(DF282*$D282*$E282*$G282*$I282)</f>
        <v>0</v>
      </c>
      <c r="DH282" s="20"/>
      <c r="DI282" s="19">
        <f t="shared" ref="DI282:DI283" si="1551">(DH282*$D282*$E282*$G282*$J282)</f>
        <v>0</v>
      </c>
      <c r="DJ282" s="20"/>
      <c r="DK282" s="19">
        <f t="shared" ref="DK282:DK283" si="1552">(DJ282*$D282*$E282*$G282*$K282)</f>
        <v>0</v>
      </c>
      <c r="DL282" s="19">
        <f t="shared" si="1446"/>
        <v>646</v>
      </c>
      <c r="DM282" s="19">
        <f t="shared" si="1446"/>
        <v>52370010</v>
      </c>
    </row>
    <row r="283" spans="1:117" ht="30" customHeight="1" x14ac:dyDescent="0.25">
      <c r="A283" s="123"/>
      <c r="B283" s="81">
        <v>239</v>
      </c>
      <c r="C283" s="13" t="s">
        <v>402</v>
      </c>
      <c r="D283" s="14">
        <v>22900</v>
      </c>
      <c r="E283" s="23">
        <v>3.15</v>
      </c>
      <c r="F283" s="23"/>
      <c r="G283" s="132">
        <v>1</v>
      </c>
      <c r="H283" s="14">
        <v>1.4</v>
      </c>
      <c r="I283" s="14">
        <v>1.68</v>
      </c>
      <c r="J283" s="14">
        <v>2.23</v>
      </c>
      <c r="K283" s="17">
        <v>2.57</v>
      </c>
      <c r="L283" s="20">
        <v>50</v>
      </c>
      <c r="M283" s="19">
        <f t="shared" si="1501"/>
        <v>5049450</v>
      </c>
      <c r="N283" s="20">
        <f>1128+230</f>
        <v>1358</v>
      </c>
      <c r="O283" s="20">
        <f t="shared" si="1502"/>
        <v>137143062</v>
      </c>
      <c r="P283" s="20">
        <v>43</v>
      </c>
      <c r="Q283" s="19">
        <f t="shared" si="1503"/>
        <v>4342527</v>
      </c>
      <c r="R283" s="20"/>
      <c r="S283" s="19">
        <f t="shared" si="1504"/>
        <v>0</v>
      </c>
      <c r="T283" s="20">
        <v>0</v>
      </c>
      <c r="U283" s="19">
        <f t="shared" si="1505"/>
        <v>0</v>
      </c>
      <c r="V283" s="20">
        <v>0</v>
      </c>
      <c r="W283" s="19">
        <f t="shared" si="1506"/>
        <v>0</v>
      </c>
      <c r="X283" s="20"/>
      <c r="Y283" s="19">
        <f t="shared" si="1507"/>
        <v>0</v>
      </c>
      <c r="Z283" s="20">
        <v>0</v>
      </c>
      <c r="AA283" s="19">
        <f t="shared" si="1508"/>
        <v>0</v>
      </c>
      <c r="AB283" s="20">
        <v>35</v>
      </c>
      <c r="AC283" s="19">
        <f t="shared" si="1509"/>
        <v>3534615</v>
      </c>
      <c r="AD283" s="20">
        <v>0</v>
      </c>
      <c r="AE283" s="19">
        <f t="shared" si="1510"/>
        <v>0</v>
      </c>
      <c r="AF283" s="20"/>
      <c r="AG283" s="19">
        <f t="shared" si="1511"/>
        <v>0</v>
      </c>
      <c r="AH283" s="20"/>
      <c r="AI283" s="19">
        <f t="shared" si="1512"/>
        <v>0</v>
      </c>
      <c r="AJ283" s="24"/>
      <c r="AK283" s="19">
        <f t="shared" si="1513"/>
        <v>0</v>
      </c>
      <c r="AL283" s="20">
        <v>0</v>
      </c>
      <c r="AM283" s="19">
        <f t="shared" si="1514"/>
        <v>0</v>
      </c>
      <c r="AN283" s="20"/>
      <c r="AO283" s="19">
        <f t="shared" si="1515"/>
        <v>0</v>
      </c>
      <c r="AP283" s="20">
        <v>0</v>
      </c>
      <c r="AQ283" s="20">
        <f t="shared" si="1516"/>
        <v>0</v>
      </c>
      <c r="AR283" s="20"/>
      <c r="AS283" s="20">
        <f t="shared" si="1517"/>
        <v>0</v>
      </c>
      <c r="AT283" s="20"/>
      <c r="AU283" s="19">
        <f t="shared" si="1518"/>
        <v>0</v>
      </c>
      <c r="AV283" s="20"/>
      <c r="AW283" s="19">
        <f t="shared" si="1519"/>
        <v>0</v>
      </c>
      <c r="AX283" s="20"/>
      <c r="AY283" s="19">
        <f t="shared" si="1520"/>
        <v>0</v>
      </c>
      <c r="AZ283" s="20"/>
      <c r="BA283" s="19">
        <f t="shared" si="1521"/>
        <v>0</v>
      </c>
      <c r="BB283" s="20"/>
      <c r="BC283" s="19">
        <f t="shared" si="1522"/>
        <v>0</v>
      </c>
      <c r="BD283" s="20">
        <v>79</v>
      </c>
      <c r="BE283" s="19">
        <f t="shared" si="1523"/>
        <v>9573757.1999999993</v>
      </c>
      <c r="BF283" s="20">
        <v>289</v>
      </c>
      <c r="BG283" s="19">
        <f t="shared" si="1524"/>
        <v>35022985.199999996</v>
      </c>
      <c r="BH283" s="20">
        <v>0</v>
      </c>
      <c r="BI283" s="19">
        <f t="shared" si="1525"/>
        <v>0</v>
      </c>
      <c r="BJ283" s="20">
        <v>0</v>
      </c>
      <c r="BK283" s="19">
        <f t="shared" si="1526"/>
        <v>0</v>
      </c>
      <c r="BL283" s="20">
        <f>1+5</f>
        <v>6</v>
      </c>
      <c r="BM283" s="19">
        <f t="shared" si="1527"/>
        <v>727120.79999999993</v>
      </c>
      <c r="BN283" s="20">
        <v>7</v>
      </c>
      <c r="BO283" s="19">
        <f t="shared" si="1528"/>
        <v>848307.6</v>
      </c>
      <c r="BP283" s="20"/>
      <c r="BQ283" s="19">
        <f t="shared" si="1529"/>
        <v>0</v>
      </c>
      <c r="BR283" s="20"/>
      <c r="BS283" s="19">
        <f t="shared" si="1530"/>
        <v>0</v>
      </c>
      <c r="BT283" s="20"/>
      <c r="BU283" s="19">
        <f t="shared" si="1531"/>
        <v>0</v>
      </c>
      <c r="BV283" s="20">
        <v>1</v>
      </c>
      <c r="BW283" s="19">
        <f t="shared" si="1532"/>
        <v>121186.79999999999</v>
      </c>
      <c r="BX283" s="20"/>
      <c r="BY283" s="22">
        <f t="shared" si="1533"/>
        <v>0</v>
      </c>
      <c r="BZ283" s="20"/>
      <c r="CA283" s="19">
        <f t="shared" si="1534"/>
        <v>0</v>
      </c>
      <c r="CB283" s="20"/>
      <c r="CC283" s="19">
        <f t="shared" si="1535"/>
        <v>0</v>
      </c>
      <c r="CD283" s="20"/>
      <c r="CE283" s="21">
        <f t="shared" si="1536"/>
        <v>0</v>
      </c>
      <c r="CF283" s="20"/>
      <c r="CG283" s="20">
        <f t="shared" si="1537"/>
        <v>0</v>
      </c>
      <c r="CH283" s="20"/>
      <c r="CI283" s="19">
        <f t="shared" si="1538"/>
        <v>0</v>
      </c>
      <c r="CJ283" s="20">
        <v>0</v>
      </c>
      <c r="CK283" s="19">
        <f t="shared" si="1539"/>
        <v>0</v>
      </c>
      <c r="CL283" s="20"/>
      <c r="CM283" s="19">
        <f t="shared" si="1540"/>
        <v>0</v>
      </c>
      <c r="CN283" s="20"/>
      <c r="CO283" s="19">
        <f t="shared" si="1541"/>
        <v>0</v>
      </c>
      <c r="CP283" s="20"/>
      <c r="CQ283" s="19">
        <f t="shared" si="1542"/>
        <v>0</v>
      </c>
      <c r="CR283" s="20"/>
      <c r="CS283" s="19">
        <f t="shared" si="1543"/>
        <v>0</v>
      </c>
      <c r="CT283" s="20">
        <v>0</v>
      </c>
      <c r="CU283" s="19">
        <f t="shared" si="1544"/>
        <v>0</v>
      </c>
      <c r="CV283" s="24"/>
      <c r="CW283" s="19">
        <f t="shared" si="1545"/>
        <v>0</v>
      </c>
      <c r="CX283" s="20"/>
      <c r="CY283" s="19">
        <f t="shared" si="1546"/>
        <v>0</v>
      </c>
      <c r="CZ283" s="20">
        <v>0</v>
      </c>
      <c r="DA283" s="19">
        <f t="shared" si="1547"/>
        <v>0</v>
      </c>
      <c r="DB283" s="20">
        <v>0</v>
      </c>
      <c r="DC283" s="19">
        <f t="shared" si="1548"/>
        <v>0</v>
      </c>
      <c r="DD283" s="20"/>
      <c r="DE283" s="19">
        <f t="shared" si="1549"/>
        <v>0</v>
      </c>
      <c r="DF283" s="20"/>
      <c r="DG283" s="19">
        <f t="shared" si="1550"/>
        <v>0</v>
      </c>
      <c r="DH283" s="20"/>
      <c r="DI283" s="19">
        <f t="shared" si="1551"/>
        <v>0</v>
      </c>
      <c r="DJ283" s="20">
        <v>3</v>
      </c>
      <c r="DK283" s="19">
        <f t="shared" si="1552"/>
        <v>556160.85</v>
      </c>
      <c r="DL283" s="19">
        <f t="shared" si="1446"/>
        <v>1871</v>
      </c>
      <c r="DM283" s="19">
        <f t="shared" si="1446"/>
        <v>196919172.44999999</v>
      </c>
    </row>
    <row r="284" spans="1:117" ht="15.75" customHeight="1" x14ac:dyDescent="0.25">
      <c r="A284" s="124">
        <v>30</v>
      </c>
      <c r="B284" s="126"/>
      <c r="C284" s="56" t="s">
        <v>403</v>
      </c>
      <c r="D284" s="62">
        <v>22900</v>
      </c>
      <c r="E284" s="66">
        <v>1.2</v>
      </c>
      <c r="F284" s="55"/>
      <c r="G284" s="63">
        <v>1</v>
      </c>
      <c r="H284" s="62">
        <v>1.4</v>
      </c>
      <c r="I284" s="62">
        <v>1.68</v>
      </c>
      <c r="J284" s="62">
        <v>2.23</v>
      </c>
      <c r="K284" s="64">
        <v>2.57</v>
      </c>
      <c r="L284" s="28">
        <f>SUM(L285:L299)</f>
        <v>1272</v>
      </c>
      <c r="M284" s="28">
        <f t="shared" ref="M284:BX284" si="1553">SUM(M285:M299)</f>
        <v>66307101.140000001</v>
      </c>
      <c r="N284" s="61">
        <f t="shared" si="1553"/>
        <v>5</v>
      </c>
      <c r="O284" s="61">
        <f t="shared" si="1553"/>
        <v>197489.6</v>
      </c>
      <c r="P284" s="28">
        <f t="shared" si="1553"/>
        <v>515</v>
      </c>
      <c r="Q284" s="28">
        <f t="shared" si="1553"/>
        <v>13862711.940000001</v>
      </c>
      <c r="R284" s="61">
        <f t="shared" si="1553"/>
        <v>17</v>
      </c>
      <c r="S284" s="61">
        <f t="shared" si="1553"/>
        <v>440190.47916666674</v>
      </c>
      <c r="T284" s="28">
        <f t="shared" si="1553"/>
        <v>130</v>
      </c>
      <c r="U284" s="28">
        <f t="shared" si="1553"/>
        <v>9621334.2400000002</v>
      </c>
      <c r="V284" s="28">
        <f t="shared" si="1553"/>
        <v>0</v>
      </c>
      <c r="W284" s="28">
        <f t="shared" si="1553"/>
        <v>0</v>
      </c>
      <c r="X284" s="28">
        <f t="shared" si="1553"/>
        <v>0</v>
      </c>
      <c r="Y284" s="28">
        <f t="shared" si="1553"/>
        <v>0</v>
      </c>
      <c r="Z284" s="28">
        <f t="shared" si="1553"/>
        <v>0</v>
      </c>
      <c r="AA284" s="28">
        <f t="shared" si="1553"/>
        <v>0</v>
      </c>
      <c r="AB284" s="28">
        <f t="shared" si="1553"/>
        <v>119</v>
      </c>
      <c r="AC284" s="28">
        <f t="shared" si="1553"/>
        <v>5940942.4199999999</v>
      </c>
      <c r="AD284" s="28">
        <f t="shared" si="1553"/>
        <v>0</v>
      </c>
      <c r="AE284" s="28">
        <f t="shared" si="1553"/>
        <v>0</v>
      </c>
      <c r="AF284" s="28">
        <f t="shared" si="1553"/>
        <v>0</v>
      </c>
      <c r="AG284" s="28">
        <f t="shared" si="1553"/>
        <v>0</v>
      </c>
      <c r="AH284" s="28">
        <f t="shared" si="1553"/>
        <v>1744</v>
      </c>
      <c r="AI284" s="28">
        <f t="shared" si="1553"/>
        <v>67335326.254000008</v>
      </c>
      <c r="AJ284" s="12">
        <f t="shared" si="1553"/>
        <v>14</v>
      </c>
      <c r="AK284" s="28">
        <f t="shared" si="1553"/>
        <v>1404647.3448000001</v>
      </c>
      <c r="AL284" s="28">
        <f t="shared" si="1553"/>
        <v>88</v>
      </c>
      <c r="AM284" s="28">
        <f t="shared" si="1553"/>
        <v>3112192.4400000004</v>
      </c>
      <c r="AN284" s="61">
        <v>20</v>
      </c>
      <c r="AO284" s="61">
        <f t="shared" si="1553"/>
        <v>490518</v>
      </c>
      <c r="AP284" s="61">
        <f t="shared" si="1553"/>
        <v>46</v>
      </c>
      <c r="AQ284" s="61">
        <f t="shared" si="1553"/>
        <v>2114456.3859999999</v>
      </c>
      <c r="AR284" s="61">
        <f t="shared" si="1553"/>
        <v>89</v>
      </c>
      <c r="AS284" s="61">
        <f t="shared" si="1553"/>
        <v>3014778.129999999</v>
      </c>
      <c r="AT284" s="28">
        <f t="shared" si="1553"/>
        <v>0</v>
      </c>
      <c r="AU284" s="28">
        <f t="shared" si="1553"/>
        <v>0</v>
      </c>
      <c r="AV284" s="28">
        <f t="shared" si="1553"/>
        <v>0</v>
      </c>
      <c r="AW284" s="28">
        <f t="shared" si="1553"/>
        <v>0</v>
      </c>
      <c r="AX284" s="28">
        <f t="shared" si="1553"/>
        <v>0</v>
      </c>
      <c r="AY284" s="28">
        <f t="shared" si="1553"/>
        <v>0</v>
      </c>
      <c r="AZ284" s="28">
        <f t="shared" si="1553"/>
        <v>135</v>
      </c>
      <c r="BA284" s="28">
        <f t="shared" si="1553"/>
        <v>2913548.68</v>
      </c>
      <c r="BB284" s="28">
        <f t="shared" si="1553"/>
        <v>126</v>
      </c>
      <c r="BC284" s="28">
        <f t="shared" si="1553"/>
        <v>2904475.7</v>
      </c>
      <c r="BD284" s="28">
        <f t="shared" si="1553"/>
        <v>1242</v>
      </c>
      <c r="BE284" s="28">
        <f t="shared" si="1553"/>
        <v>58609514.376000002</v>
      </c>
      <c r="BF284" s="61">
        <v>37</v>
      </c>
      <c r="BG284" s="61">
        <f t="shared" si="1553"/>
        <v>1354137.456</v>
      </c>
      <c r="BH284" s="61">
        <f t="shared" si="1553"/>
        <v>203</v>
      </c>
      <c r="BI284" s="61">
        <f t="shared" si="1553"/>
        <v>7261570.7639999995</v>
      </c>
      <c r="BJ284" s="28">
        <f t="shared" si="1553"/>
        <v>0</v>
      </c>
      <c r="BK284" s="28">
        <f t="shared" si="1553"/>
        <v>0</v>
      </c>
      <c r="BL284" s="61">
        <f t="shared" si="1553"/>
        <v>367</v>
      </c>
      <c r="BM284" s="61">
        <f t="shared" si="1553"/>
        <v>11256164.690400003</v>
      </c>
      <c r="BN284" s="28">
        <f t="shared" si="1553"/>
        <v>182</v>
      </c>
      <c r="BO284" s="28">
        <f t="shared" si="1553"/>
        <v>4820541.5999999996</v>
      </c>
      <c r="BP284" s="28">
        <f t="shared" si="1553"/>
        <v>113</v>
      </c>
      <c r="BQ284" s="28">
        <f t="shared" si="1553"/>
        <v>3435453.42</v>
      </c>
      <c r="BR284" s="28">
        <f t="shared" si="1553"/>
        <v>77</v>
      </c>
      <c r="BS284" s="28">
        <f t="shared" si="1553"/>
        <v>2081566.0319999999</v>
      </c>
      <c r="BT284" s="28">
        <f t="shared" si="1553"/>
        <v>191</v>
      </c>
      <c r="BU284" s="28">
        <f t="shared" si="1553"/>
        <v>6425208.7199999988</v>
      </c>
      <c r="BV284" s="28">
        <f t="shared" si="1553"/>
        <v>215</v>
      </c>
      <c r="BW284" s="28">
        <f t="shared" si="1553"/>
        <v>5835817.6800000006</v>
      </c>
      <c r="BX284" s="28">
        <f t="shared" si="1553"/>
        <v>162</v>
      </c>
      <c r="BY284" s="28">
        <f t="shared" ref="BY284:DM284" si="1554">SUM(BY285:BY299)</f>
        <v>4462328.8079999993</v>
      </c>
      <c r="BZ284" s="28">
        <f t="shared" si="1554"/>
        <v>2</v>
      </c>
      <c r="CA284" s="28">
        <f t="shared" si="1554"/>
        <v>62311.815999999992</v>
      </c>
      <c r="CB284" s="28">
        <f t="shared" si="1554"/>
        <v>129</v>
      </c>
      <c r="CC284" s="28">
        <f t="shared" si="1554"/>
        <v>3931078.5779999993</v>
      </c>
      <c r="CD284" s="28">
        <f t="shared" si="1554"/>
        <v>2</v>
      </c>
      <c r="CE284" s="29">
        <f t="shared" si="1554"/>
        <v>91050.4</v>
      </c>
      <c r="CF284" s="61">
        <f t="shared" si="1554"/>
        <v>0</v>
      </c>
      <c r="CG284" s="61">
        <f t="shared" si="1554"/>
        <v>0</v>
      </c>
      <c r="CH284" s="28">
        <f t="shared" si="1554"/>
        <v>0</v>
      </c>
      <c r="CI284" s="28">
        <f t="shared" si="1554"/>
        <v>0</v>
      </c>
      <c r="CJ284" s="28">
        <f t="shared" si="1554"/>
        <v>22</v>
      </c>
      <c r="CK284" s="28">
        <f t="shared" si="1554"/>
        <v>411009.2</v>
      </c>
      <c r="CL284" s="28">
        <f t="shared" si="1554"/>
        <v>5</v>
      </c>
      <c r="CM284" s="28">
        <f t="shared" si="1554"/>
        <v>96500.599999999991</v>
      </c>
      <c r="CN284" s="28">
        <f t="shared" si="1554"/>
        <v>33</v>
      </c>
      <c r="CO284" s="28">
        <f t="shared" si="1554"/>
        <v>626837.12</v>
      </c>
      <c r="CP284" s="28">
        <f t="shared" si="1554"/>
        <v>87</v>
      </c>
      <c r="CQ284" s="28">
        <f t="shared" si="1554"/>
        <v>2212870.9679999999</v>
      </c>
      <c r="CR284" s="28">
        <f t="shared" si="1554"/>
        <v>198</v>
      </c>
      <c r="CS284" s="28">
        <f t="shared" si="1554"/>
        <v>4783595.6559999995</v>
      </c>
      <c r="CT284" s="28">
        <f t="shared" si="1554"/>
        <v>266</v>
      </c>
      <c r="CU284" s="28">
        <f t="shared" si="1554"/>
        <v>8650429.1999999993</v>
      </c>
      <c r="CV284" s="28">
        <f t="shared" si="1554"/>
        <v>18</v>
      </c>
      <c r="CW284" s="28">
        <f t="shared" si="1554"/>
        <v>535991.90399999998</v>
      </c>
      <c r="CX284" s="28">
        <f t="shared" si="1554"/>
        <v>0</v>
      </c>
      <c r="CY284" s="28">
        <f t="shared" si="1554"/>
        <v>0</v>
      </c>
      <c r="CZ284" s="28">
        <f t="shared" si="1554"/>
        <v>0</v>
      </c>
      <c r="DA284" s="28">
        <f t="shared" si="1554"/>
        <v>0</v>
      </c>
      <c r="DB284" s="28">
        <f t="shared" si="1554"/>
        <v>29</v>
      </c>
      <c r="DC284" s="28">
        <f t="shared" si="1554"/>
        <v>742509.60000000009</v>
      </c>
      <c r="DD284" s="28">
        <f t="shared" si="1554"/>
        <v>16</v>
      </c>
      <c r="DE284" s="28">
        <f t="shared" si="1554"/>
        <v>540608.54399999988</v>
      </c>
      <c r="DF284" s="28">
        <f t="shared" si="1554"/>
        <v>78</v>
      </c>
      <c r="DG284" s="28">
        <f t="shared" si="1554"/>
        <v>2412336.7464000001</v>
      </c>
      <c r="DH284" s="28">
        <v>33</v>
      </c>
      <c r="DI284" s="28">
        <f t="shared" si="1554"/>
        <v>1317528.6000000001</v>
      </c>
      <c r="DJ284" s="28">
        <f t="shared" si="1554"/>
        <v>103</v>
      </c>
      <c r="DK284" s="28">
        <f t="shared" si="1554"/>
        <v>5059121.5860000001</v>
      </c>
      <c r="DL284" s="28">
        <f t="shared" si="1554"/>
        <v>8130</v>
      </c>
      <c r="DM284" s="28">
        <f t="shared" si="1554"/>
        <v>316675796.81876671</v>
      </c>
    </row>
    <row r="285" spans="1:117" ht="30" customHeight="1" x14ac:dyDescent="0.25">
      <c r="A285" s="123"/>
      <c r="B285" s="81">
        <v>240</v>
      </c>
      <c r="C285" s="13" t="s">
        <v>404</v>
      </c>
      <c r="D285" s="14">
        <v>22900</v>
      </c>
      <c r="E285" s="23">
        <v>0.86</v>
      </c>
      <c r="F285" s="23"/>
      <c r="G285" s="16">
        <v>1</v>
      </c>
      <c r="H285" s="14">
        <v>1.4</v>
      </c>
      <c r="I285" s="14">
        <v>1.68</v>
      </c>
      <c r="J285" s="14">
        <v>2.23</v>
      </c>
      <c r="K285" s="17">
        <v>2.57</v>
      </c>
      <c r="L285" s="20">
        <v>180</v>
      </c>
      <c r="M285" s="19">
        <f t="shared" si="1499"/>
        <v>5459176.8000000007</v>
      </c>
      <c r="N285" s="20">
        <v>0</v>
      </c>
      <c r="O285" s="20">
        <f>(N285*$D285*$E285*$G285*$H285*$O$14)</f>
        <v>0</v>
      </c>
      <c r="P285" s="20">
        <v>271</v>
      </c>
      <c r="Q285" s="19">
        <f>(P285*$D285*$E285*$G285*$H285*$Q$14)</f>
        <v>8219093.96</v>
      </c>
      <c r="R285" s="20"/>
      <c r="S285" s="19">
        <f t="shared" ref="S285:S287" si="1555">(R285/12*7*$D285*$E285*$G285*$H285*$S$14)+(R285/12*5*$D285*$E285*$G285*$H285*$S$15)</f>
        <v>0</v>
      </c>
      <c r="T285" s="20">
        <v>0</v>
      </c>
      <c r="U285" s="19">
        <f>(T285*$D285*$E285*$G285*$H285*$U$14)</f>
        <v>0</v>
      </c>
      <c r="V285" s="20">
        <v>0</v>
      </c>
      <c r="W285" s="19">
        <f>(V285*$D285*$E285*$G285*$H285*$W$14)</f>
        <v>0</v>
      </c>
      <c r="X285" s="20"/>
      <c r="Y285" s="19">
        <f>(X285*$D285*$E285*$G285*$H285*$Y$14)</f>
        <v>0</v>
      </c>
      <c r="Z285" s="20">
        <v>0</v>
      </c>
      <c r="AA285" s="19">
        <f>(Z285*$D285*$E285*$G285*$H285*$AA$14)</f>
        <v>0</v>
      </c>
      <c r="AB285" s="20">
        <v>30</v>
      </c>
      <c r="AC285" s="19">
        <f>(AB285*$D285*$E285*$G285*$H285*$AC$14)</f>
        <v>909862.8</v>
      </c>
      <c r="AD285" s="20">
        <v>0</v>
      </c>
      <c r="AE285" s="19">
        <f>(AD285*$D285*$E285*$G285*$H285*$AE$14)</f>
        <v>0</v>
      </c>
      <c r="AF285" s="20"/>
      <c r="AG285" s="19">
        <f>(AF285*$D285*$E285*$G285*$H285*$AG$14)</f>
        <v>0</v>
      </c>
      <c r="AH285" s="20">
        <v>250</v>
      </c>
      <c r="AI285" s="19">
        <f>(AH285*$D285*$E285*$G285*$H285*$AI$14)</f>
        <v>7582190.0000000009</v>
      </c>
      <c r="AJ285" s="24"/>
      <c r="AK285" s="19">
        <f>(AJ285*$D285*$E285*$G285*$I285*$AK$14)</f>
        <v>0</v>
      </c>
      <c r="AL285" s="20">
        <v>40</v>
      </c>
      <c r="AM285" s="19">
        <f>(AL285*$D285*$E285*$G285*$I285*$AM$14)</f>
        <v>1455780.4800000002</v>
      </c>
      <c r="AN285" s="20">
        <v>10</v>
      </c>
      <c r="AO285" s="19">
        <f>(AN285*$D285*$E285*$G285*$H285*$AO$14)</f>
        <v>275716</v>
      </c>
      <c r="AP285" s="20">
        <v>1</v>
      </c>
      <c r="AQ285" s="20">
        <f>(AP285*$D285*$E285*$G285*$H285*$AQ$14)</f>
        <v>24814.44</v>
      </c>
      <c r="AR285" s="20">
        <v>69</v>
      </c>
      <c r="AS285" s="20">
        <f>(AR285*$D285*$E285*$G285*$H285*$AS$14)</f>
        <v>2187806.4599999995</v>
      </c>
      <c r="AT285" s="20">
        <v>0</v>
      </c>
      <c r="AU285" s="19">
        <f>(AT285*$D285*$E285*$G285*$H285*$AU$14)</f>
        <v>0</v>
      </c>
      <c r="AV285" s="20">
        <v>0</v>
      </c>
      <c r="AW285" s="19">
        <f>(AV285*$D285*$E285*$G285*$H285*$AW$14)</f>
        <v>0</v>
      </c>
      <c r="AX285" s="20">
        <v>0</v>
      </c>
      <c r="AY285" s="19">
        <f>(AX285*$D285*$E285*$G285*$H285*$AY$14)</f>
        <v>0</v>
      </c>
      <c r="AZ285" s="20">
        <v>28</v>
      </c>
      <c r="BA285" s="19">
        <f>(AZ285*$D285*$E285*$G285*$H285*$BA$14)</f>
        <v>849205.28</v>
      </c>
      <c r="BB285" s="20">
        <v>37</v>
      </c>
      <c r="BC285" s="19">
        <f>(BB285*$D285*$E285*$G285*$H285*$BC$14)</f>
        <v>1122164.1200000001</v>
      </c>
      <c r="BD285" s="20">
        <v>152</v>
      </c>
      <c r="BE285" s="19">
        <f>(BD285*$D285*$E285*$G285*$I285*$BE$14)</f>
        <v>5029059.84</v>
      </c>
      <c r="BF285" s="20">
        <v>20</v>
      </c>
      <c r="BG285" s="19">
        <f>(BF285*$D285*$E285*$G285*$I285*$BG$14)</f>
        <v>661718.4</v>
      </c>
      <c r="BH285" s="20">
        <v>148</v>
      </c>
      <c r="BI285" s="19">
        <f>(BH285*$D285*$E285*$G285*$I285*$BI$14)</f>
        <v>5631223.5839999998</v>
      </c>
      <c r="BJ285" s="20">
        <v>0</v>
      </c>
      <c r="BK285" s="19">
        <f>(BJ285*$D285*$E285*$G285*$I285*$BK$14)</f>
        <v>0</v>
      </c>
      <c r="BL285" s="20">
        <f>141-17</f>
        <v>124</v>
      </c>
      <c r="BM285" s="19">
        <f>(BL285*$D285*$E285*$G285*$I285*$BM$14)</f>
        <v>4512919.4880000008</v>
      </c>
      <c r="BN285" s="20">
        <v>65</v>
      </c>
      <c r="BO285" s="19">
        <f>(BN285*$D285*$E285*$G285*$I285*$BO$14)</f>
        <v>2150584.7999999998</v>
      </c>
      <c r="BP285" s="20">
        <v>25</v>
      </c>
      <c r="BQ285" s="19">
        <f>(BP285*$D285*$E285*$G285*$I285*$BQ$14)</f>
        <v>1033935</v>
      </c>
      <c r="BR285" s="20">
        <v>52</v>
      </c>
      <c r="BS285" s="19">
        <f>(BR285*$D285*$E285*$G285*$I285*$BS$14)</f>
        <v>1548421.0559999999</v>
      </c>
      <c r="BT285" s="20">
        <v>79</v>
      </c>
      <c r="BU285" s="19">
        <f>(BT285*$D285*$E285*$G285*$I285*$BU$14)</f>
        <v>3267234.5999999996</v>
      </c>
      <c r="BV285" s="20">
        <v>65</v>
      </c>
      <c r="BW285" s="19">
        <f>(BV285*$D285*$E285*$G285*$I285*$BW$14)</f>
        <v>2150584.7999999998</v>
      </c>
      <c r="BX285" s="20">
        <f>62+4</f>
        <v>66</v>
      </c>
      <c r="BY285" s="22">
        <f>(BX285*$D285*$E285*$G285*$I285*$BY$14)</f>
        <v>2183670.7199999997</v>
      </c>
      <c r="BZ285" s="20">
        <v>2</v>
      </c>
      <c r="CA285" s="19">
        <f>(BZ285*$D285*$E285*$G285*$H285*$CA$14)</f>
        <v>62311.815999999992</v>
      </c>
      <c r="CB285" s="20">
        <v>120</v>
      </c>
      <c r="CC285" s="19">
        <f>(CB285*$D285*$E285*$G285*$H285*$CC$14)</f>
        <v>3738708.9599999995</v>
      </c>
      <c r="CD285" s="20">
        <v>0</v>
      </c>
      <c r="CE285" s="21">
        <f>(CD285*$D285*$E285*$G285*$H285*$CE$14)</f>
        <v>0</v>
      </c>
      <c r="CF285" s="20"/>
      <c r="CG285" s="20">
        <f>(CF285*$D285*$E285*$G285*$H285*$CG$14)</f>
        <v>0</v>
      </c>
      <c r="CH285" s="20"/>
      <c r="CI285" s="19">
        <f>(CH285*$D285*$E285*$G285*$I285*$CI$14)</f>
        <v>0</v>
      </c>
      <c r="CJ285" s="20"/>
      <c r="CK285" s="19">
        <f>(CJ285*$D285*$E285*$G285*$H285*$CK$14)</f>
        <v>0</v>
      </c>
      <c r="CL285" s="20">
        <v>5</v>
      </c>
      <c r="CM285" s="19">
        <f>(CL285*$D285*$E285*$G285*$H285*$CM$14)</f>
        <v>96500.599999999991</v>
      </c>
      <c r="CN285" s="20">
        <v>20</v>
      </c>
      <c r="CO285" s="19">
        <f>(CN285*$D285*$E285*$G285*$H285*$CO$14)</f>
        <v>386002.39999999997</v>
      </c>
      <c r="CP285" s="20">
        <v>36</v>
      </c>
      <c r="CQ285" s="19">
        <f>(CP285*$D285*$E285*$G285*$H285*$CQ$14)</f>
        <v>1121612.6879999998</v>
      </c>
      <c r="CR285" s="20">
        <v>60</v>
      </c>
      <c r="CS285" s="19">
        <f>(CR285*$D285*$E285*$G285*$H285*$CS$14)</f>
        <v>1869354.4799999997</v>
      </c>
      <c r="CT285" s="20">
        <v>253</v>
      </c>
      <c r="CU285" s="19">
        <f>(CT285*$D285*$E285*$G285*$I285*$CU$14)</f>
        <v>8370737.7599999998</v>
      </c>
      <c r="CV285" s="24">
        <v>18</v>
      </c>
      <c r="CW285" s="19">
        <f>(CV285*$D285*$E285*$G285*$I285*$CW$14)</f>
        <v>535991.90399999998</v>
      </c>
      <c r="CX285" s="20"/>
      <c r="CY285" s="19">
        <f>(CX285*$D285*$E285*$G285*$H285*$CY$14)</f>
        <v>0</v>
      </c>
      <c r="CZ285" s="20">
        <v>0</v>
      </c>
      <c r="DA285" s="19">
        <f>(CZ285*$D285*$E285*$G285*$I285*$DA$14)</f>
        <v>0</v>
      </c>
      <c r="DB285" s="20">
        <v>9</v>
      </c>
      <c r="DC285" s="19">
        <f>(DB285*$D285*$E285*$G285*$I285*$DC$14)</f>
        <v>297773.27999999997</v>
      </c>
      <c r="DD285" s="20">
        <v>9</v>
      </c>
      <c r="DE285" s="19">
        <f>(DD285*$D285*$E285*$G285*$I285*$DE$14)</f>
        <v>357327.93599999993</v>
      </c>
      <c r="DF285" s="20">
        <v>35</v>
      </c>
      <c r="DG285" s="19">
        <f>(DF285*$D285*$E285*$G285*$I285*$DG$14)</f>
        <v>1308548.1359999999</v>
      </c>
      <c r="DH285" s="20">
        <v>11</v>
      </c>
      <c r="DI285" s="19">
        <f>(DH285*$D285*$E285*$G285*$J285*$DI$14)</f>
        <v>579712.58400000003</v>
      </c>
      <c r="DJ285" s="20">
        <v>49</v>
      </c>
      <c r="DK285" s="19">
        <f>(DJ285*$D285*$E285*$G285*$K285*$DK$14)</f>
        <v>2976078.5039999997</v>
      </c>
      <c r="DL285" s="19">
        <f t="shared" ref="DL285:DM299" si="1556">SUM(L285,N285,P285,R285,T285,V285,X285,Z285,AB285,AD285,AF285,AH285,AJ285,AN285,AP285,CD285,AR285,AT285,AV285,AX285,AZ285,CH285,BB285,BD285,BF285,BJ285,AL285,BL285,BN285,BP285,BR285,BT285,BV285,BX285,BZ285,CB285,CF285,CJ285,CL285,CN285,CP285,CR285,CT285,CV285,BH285,CX285,CZ285,DB285,DD285,DF285,DH285,DJ285)</f>
        <v>2339</v>
      </c>
      <c r="DM285" s="19">
        <f t="shared" si="1556"/>
        <v>77955823.675999999</v>
      </c>
    </row>
    <row r="286" spans="1:117" ht="30" customHeight="1" x14ac:dyDescent="0.25">
      <c r="A286" s="123"/>
      <c r="B286" s="81">
        <v>241</v>
      </c>
      <c r="C286" s="13" t="s">
        <v>405</v>
      </c>
      <c r="D286" s="14">
        <v>22900</v>
      </c>
      <c r="E286" s="23">
        <v>0.49</v>
      </c>
      <c r="F286" s="23"/>
      <c r="G286" s="16">
        <v>1</v>
      </c>
      <c r="H286" s="14">
        <v>1.4</v>
      </c>
      <c r="I286" s="14">
        <v>1.68</v>
      </c>
      <c r="J286" s="14">
        <v>2.23</v>
      </c>
      <c r="K286" s="17">
        <v>2.57</v>
      </c>
      <c r="L286" s="20">
        <v>108</v>
      </c>
      <c r="M286" s="19">
        <f t="shared" si="1499"/>
        <v>1866276.7200000002</v>
      </c>
      <c r="N286" s="20">
        <v>0</v>
      </c>
      <c r="O286" s="20">
        <f>(N286*$D286*$E286*$G286*$H286*$O$14)</f>
        <v>0</v>
      </c>
      <c r="P286" s="20">
        <v>19</v>
      </c>
      <c r="Q286" s="19">
        <f>(P286*$D286*$E286*$G286*$H286*$Q$14)</f>
        <v>328326.46000000002</v>
      </c>
      <c r="R286" s="20"/>
      <c r="S286" s="19">
        <f t="shared" si="1555"/>
        <v>0</v>
      </c>
      <c r="T286" s="20">
        <v>0</v>
      </c>
      <c r="U286" s="19">
        <f>(T286*$D286*$E286*$G286*$H286*$U$14)</f>
        <v>0</v>
      </c>
      <c r="V286" s="20">
        <v>0</v>
      </c>
      <c r="W286" s="19">
        <f>(V286*$D286*$E286*$G286*$H286*$W$14)</f>
        <v>0</v>
      </c>
      <c r="X286" s="20"/>
      <c r="Y286" s="19">
        <f>(X286*$D286*$E286*$G286*$H286*$Y$14)</f>
        <v>0</v>
      </c>
      <c r="Z286" s="20">
        <v>0</v>
      </c>
      <c r="AA286" s="19">
        <f>(Z286*$D286*$E286*$G286*$H286*$AA$14)</f>
        <v>0</v>
      </c>
      <c r="AB286" s="20">
        <v>10</v>
      </c>
      <c r="AC286" s="19">
        <f>(AB286*$D286*$E286*$G286*$H286*$AC$14)</f>
        <v>172803.40000000002</v>
      </c>
      <c r="AD286" s="20">
        <v>0</v>
      </c>
      <c r="AE286" s="19">
        <f>(AD286*$D286*$E286*$G286*$H286*$AE$14)</f>
        <v>0</v>
      </c>
      <c r="AF286" s="20"/>
      <c r="AG286" s="19">
        <f>(AF286*$D286*$E286*$G286*$H286*$AG$14)</f>
        <v>0</v>
      </c>
      <c r="AH286" s="20">
        <v>511</v>
      </c>
      <c r="AI286" s="19">
        <f>(AH286*$D286*$E286*$G286*$H286*$AI$14)</f>
        <v>8830253.7400000002</v>
      </c>
      <c r="AJ286" s="24">
        <v>0</v>
      </c>
      <c r="AK286" s="19">
        <f>(AJ286*$D286*$E286*$G286*$I286*$AK$14)</f>
        <v>0</v>
      </c>
      <c r="AL286" s="20">
        <v>20</v>
      </c>
      <c r="AM286" s="19">
        <f>(AL286*$D286*$E286*$G286*$I286*$AM$14)</f>
        <v>414728.16000000003</v>
      </c>
      <c r="AN286" s="20"/>
      <c r="AO286" s="19">
        <f>(AN286*$D286*$E286*$G286*$H286*$AO$14)</f>
        <v>0</v>
      </c>
      <c r="AP286" s="20">
        <v>11</v>
      </c>
      <c r="AQ286" s="20">
        <f>(AP286*$D286*$E286*$G286*$H286*$AQ$14)</f>
        <v>155523.06</v>
      </c>
      <c r="AR286" s="20">
        <v>4</v>
      </c>
      <c r="AS286" s="20">
        <f>(AR286*$D286*$E286*$G286*$H286*$AS$14)</f>
        <v>72263.239999999991</v>
      </c>
      <c r="AT286" s="20">
        <v>0</v>
      </c>
      <c r="AU286" s="19">
        <f>(AT286*$D286*$E286*$G286*$H286*$AU$14)</f>
        <v>0</v>
      </c>
      <c r="AV286" s="20">
        <v>0</v>
      </c>
      <c r="AW286" s="19">
        <f>(AV286*$D286*$E286*$G286*$H286*$AW$14)</f>
        <v>0</v>
      </c>
      <c r="AX286" s="20">
        <v>0</v>
      </c>
      <c r="AY286" s="19">
        <f>(AX286*$D286*$E286*$G286*$H286*$AY$14)</f>
        <v>0</v>
      </c>
      <c r="AZ286" s="20">
        <v>80</v>
      </c>
      <c r="BA286" s="19">
        <f>(AZ286*$D286*$E286*$G286*$H286*$BA$14)</f>
        <v>1382427.2000000002</v>
      </c>
      <c r="BB286" s="20">
        <v>60</v>
      </c>
      <c r="BC286" s="19">
        <f>(BB286*$D286*$E286*$G286*$H286*$BC$14)</f>
        <v>1036820.3999999999</v>
      </c>
      <c r="BD286" s="20">
        <v>268</v>
      </c>
      <c r="BE286" s="19">
        <f>(BD286*$D286*$E286*$G286*$I286*$BE$14)</f>
        <v>5052143.04</v>
      </c>
      <c r="BF286" s="20">
        <v>4</v>
      </c>
      <c r="BG286" s="19">
        <f>(BF286*$D286*$E286*$G286*$I286*$BG$14)</f>
        <v>75405.119999999995</v>
      </c>
      <c r="BH286" s="20"/>
      <c r="BI286" s="19">
        <f>(BH286*$D286*$E286*$G286*$I286*$BI$14)</f>
        <v>0</v>
      </c>
      <c r="BJ286" s="20">
        <v>0</v>
      </c>
      <c r="BK286" s="19">
        <f>(BJ286*$D286*$E286*$G286*$I286*$BK$14)</f>
        <v>0</v>
      </c>
      <c r="BL286" s="20">
        <f>197-60</f>
        <v>137</v>
      </c>
      <c r="BM286" s="19">
        <f>(BL286*$D286*$E286*$G286*$I286*$BM$14)</f>
        <v>2840887.8960000002</v>
      </c>
      <c r="BN286" s="20">
        <v>78</v>
      </c>
      <c r="BO286" s="19">
        <f>(BN286*$D286*$E286*$G286*$I286*$BO$14)</f>
        <v>1470399.8399999999</v>
      </c>
      <c r="BP286" s="20">
        <v>56</v>
      </c>
      <c r="BQ286" s="19">
        <f>(BP286*$D286*$E286*$G286*$I286*$BQ$14)</f>
        <v>1319589.5999999999</v>
      </c>
      <c r="BR286" s="20">
        <v>13</v>
      </c>
      <c r="BS286" s="19">
        <f>(BR286*$D286*$E286*$G286*$I286*$BS$14)</f>
        <v>220559.976</v>
      </c>
      <c r="BT286" s="20">
        <v>75</v>
      </c>
      <c r="BU286" s="19">
        <f>(BT286*$D286*$E286*$G286*$I286*$BU$14)</f>
        <v>1767307.5</v>
      </c>
      <c r="BV286" s="20">
        <v>85</v>
      </c>
      <c r="BW286" s="19">
        <f>(BV286*$D286*$E286*$G286*$I286*$BW$14)</f>
        <v>1602358.8</v>
      </c>
      <c r="BX286" s="20">
        <v>60</v>
      </c>
      <c r="BY286" s="22">
        <f>(BX286*$D286*$E286*$G286*$I286*$BY$14)</f>
        <v>1131076.8</v>
      </c>
      <c r="BZ286" s="20">
        <v>0</v>
      </c>
      <c r="CA286" s="19">
        <f>(BZ286*$D286*$E286*$G286*$H286*$CA$14)</f>
        <v>0</v>
      </c>
      <c r="CB286" s="20">
        <v>4</v>
      </c>
      <c r="CC286" s="19">
        <f>(CB286*$D286*$E286*$G286*$H286*$CC$14)</f>
        <v>71006.487999999998</v>
      </c>
      <c r="CD286" s="20">
        <v>0</v>
      </c>
      <c r="CE286" s="21">
        <f>(CD286*$D286*$E286*$G286*$H286*$CE$14)</f>
        <v>0</v>
      </c>
      <c r="CF286" s="20"/>
      <c r="CG286" s="20">
        <f>(CF286*$D286*$E286*$G286*$H286*$CG$14)</f>
        <v>0</v>
      </c>
      <c r="CH286" s="20"/>
      <c r="CI286" s="19">
        <f>(CH286*$D286*$E286*$G286*$I286*$CI$14)</f>
        <v>0</v>
      </c>
      <c r="CJ286" s="20">
        <v>5</v>
      </c>
      <c r="CK286" s="19">
        <f>(CJ286*$D286*$E286*$G286*$H286*$CK$14)</f>
        <v>54982.899999999994</v>
      </c>
      <c r="CL286" s="20"/>
      <c r="CM286" s="19">
        <f>(CL286*$D286*$E286*$G286*$H286*$CM$14)</f>
        <v>0</v>
      </c>
      <c r="CN286" s="20"/>
      <c r="CO286" s="19">
        <f>(CN286*$D286*$E286*$G286*$H286*$CO$14)</f>
        <v>0</v>
      </c>
      <c r="CP286" s="20">
        <v>37</v>
      </c>
      <c r="CQ286" s="19">
        <f>(CP286*$D286*$E286*$G286*$H286*$CQ$14)</f>
        <v>656810.01399999985</v>
      </c>
      <c r="CR286" s="20">
        <v>110</v>
      </c>
      <c r="CS286" s="19">
        <f>(CR286*$D286*$E286*$G286*$H286*$CS$14)</f>
        <v>1952678.42</v>
      </c>
      <c r="CT286" s="20">
        <v>8</v>
      </c>
      <c r="CU286" s="19">
        <f>(CT286*$D286*$E286*$G286*$I286*$CU$14)</f>
        <v>150810.23999999999</v>
      </c>
      <c r="CV286" s="24">
        <v>0</v>
      </c>
      <c r="CW286" s="19">
        <f>(CV286*$D286*$E286*$G286*$I286*$CW$14)</f>
        <v>0</v>
      </c>
      <c r="CX286" s="20"/>
      <c r="CY286" s="19">
        <f>(CX286*$D286*$E286*$G286*$H286*$CY$14)</f>
        <v>0</v>
      </c>
      <c r="CZ286" s="20">
        <v>0</v>
      </c>
      <c r="DA286" s="19">
        <f>(CZ286*$D286*$E286*$G286*$I286*$DA$14)</f>
        <v>0</v>
      </c>
      <c r="DB286" s="20">
        <v>16</v>
      </c>
      <c r="DC286" s="19">
        <f>(DB286*$D286*$E286*$G286*$I286*$DC$14)</f>
        <v>301620.47999999998</v>
      </c>
      <c r="DD286" s="20">
        <v>4</v>
      </c>
      <c r="DE286" s="19">
        <f>(DD286*$D286*$E286*$G286*$I286*$DE$14)</f>
        <v>90486.143999999986</v>
      </c>
      <c r="DF286" s="20">
        <v>32</v>
      </c>
      <c r="DG286" s="19">
        <f>(DF286*$D286*$E286*$G286*$I286*$DG$14)</f>
        <v>681662.28479999991</v>
      </c>
      <c r="DH286" s="20">
        <v>15</v>
      </c>
      <c r="DI286" s="19">
        <f>(DH286*$D286*$E286*$G286*$J286*$DI$14)</f>
        <v>450410.94</v>
      </c>
      <c r="DJ286" s="20">
        <v>37</v>
      </c>
      <c r="DK286" s="19">
        <f>(DJ286*$D286*$E286*$G286*$K286*$DK$14)</f>
        <v>1280405.8679999998</v>
      </c>
      <c r="DL286" s="19">
        <f t="shared" si="1556"/>
        <v>1867</v>
      </c>
      <c r="DM286" s="19">
        <f t="shared" si="1556"/>
        <v>35430024.730800003</v>
      </c>
    </row>
    <row r="287" spans="1:117" ht="60" customHeight="1" x14ac:dyDescent="0.25">
      <c r="A287" s="123"/>
      <c r="B287" s="81">
        <v>242</v>
      </c>
      <c r="C287" s="13" t="s">
        <v>406</v>
      </c>
      <c r="D287" s="14">
        <v>22900</v>
      </c>
      <c r="E287" s="23">
        <v>0.64</v>
      </c>
      <c r="F287" s="23"/>
      <c r="G287" s="16">
        <v>1</v>
      </c>
      <c r="H287" s="14">
        <v>1.4</v>
      </c>
      <c r="I287" s="14">
        <v>1.68</v>
      </c>
      <c r="J287" s="14">
        <v>2.23</v>
      </c>
      <c r="K287" s="17">
        <v>2.57</v>
      </c>
      <c r="L287" s="20">
        <v>3</v>
      </c>
      <c r="M287" s="19">
        <f t="shared" si="1499"/>
        <v>67710.720000000001</v>
      </c>
      <c r="N287" s="20">
        <v>0</v>
      </c>
      <c r="O287" s="20">
        <f>(N287*$D287*$E287*$G287*$H287*$O$14)</f>
        <v>0</v>
      </c>
      <c r="P287" s="20">
        <v>1</v>
      </c>
      <c r="Q287" s="19">
        <f>(P287*$D287*$E287*$G287*$H287*$Q$14)</f>
        <v>22570.239999999998</v>
      </c>
      <c r="R287" s="20"/>
      <c r="S287" s="19">
        <f t="shared" si="1555"/>
        <v>0</v>
      </c>
      <c r="T287" s="20"/>
      <c r="U287" s="19">
        <f>(T287*$D287*$E287*$G287*$H287*$U$14)</f>
        <v>0</v>
      </c>
      <c r="V287" s="20">
        <v>0</v>
      </c>
      <c r="W287" s="19">
        <f>(V287*$D287*$E287*$G287*$H287*$W$14)</f>
        <v>0</v>
      </c>
      <c r="X287" s="20"/>
      <c r="Y287" s="19">
        <f>(X287*$D287*$E287*$G287*$H287*$Y$14)</f>
        <v>0</v>
      </c>
      <c r="Z287" s="20">
        <v>0</v>
      </c>
      <c r="AA287" s="19">
        <f>(Z287*$D287*$E287*$G287*$H287*$AA$14)</f>
        <v>0</v>
      </c>
      <c r="AB287" s="20"/>
      <c r="AC287" s="19">
        <f>(AB287*$D287*$E287*$G287*$H287*$AC$14)</f>
        <v>0</v>
      </c>
      <c r="AD287" s="20">
        <v>0</v>
      </c>
      <c r="AE287" s="19">
        <f>(AD287*$D287*$E287*$G287*$H287*$AE$14)</f>
        <v>0</v>
      </c>
      <c r="AF287" s="20"/>
      <c r="AG287" s="19">
        <f>(AF287*$D287*$E287*$G287*$H287*$AG$14)</f>
        <v>0</v>
      </c>
      <c r="AH287" s="20"/>
      <c r="AI287" s="19">
        <f>(AH287*$D287*$E287*$G287*$H287*$AI$14)</f>
        <v>0</v>
      </c>
      <c r="AJ287" s="24">
        <v>0</v>
      </c>
      <c r="AK287" s="19">
        <f>(AJ287*$D287*$E287*$G287*$I287*$AK$14)</f>
        <v>0</v>
      </c>
      <c r="AL287" s="20"/>
      <c r="AM287" s="19">
        <f>(AL287*$D287*$E287*$G287*$I287*$AM$14)</f>
        <v>0</v>
      </c>
      <c r="AN287" s="20"/>
      <c r="AO287" s="19">
        <f>(AN287*$D287*$E287*$G287*$H287*$AO$14)</f>
        <v>0</v>
      </c>
      <c r="AP287" s="20"/>
      <c r="AQ287" s="20">
        <f>(AP287*$D287*$E287*$G287*$H287*$AQ$14)</f>
        <v>0</v>
      </c>
      <c r="AR287" s="20"/>
      <c r="AS287" s="20">
        <f>(AR287*$D287*$E287*$G287*$H287*$AS$14)</f>
        <v>0</v>
      </c>
      <c r="AT287" s="20">
        <v>0</v>
      </c>
      <c r="AU287" s="19">
        <f>(AT287*$D287*$E287*$G287*$H287*$AU$14)</f>
        <v>0</v>
      </c>
      <c r="AV287" s="20">
        <v>0</v>
      </c>
      <c r="AW287" s="19">
        <f>(AV287*$D287*$E287*$G287*$H287*$AW$14)</f>
        <v>0</v>
      </c>
      <c r="AX287" s="20">
        <v>0</v>
      </c>
      <c r="AY287" s="19">
        <f>(AX287*$D287*$E287*$G287*$H287*$AY$14)</f>
        <v>0</v>
      </c>
      <c r="AZ287" s="20"/>
      <c r="BA287" s="19">
        <f>(AZ287*$D287*$E287*$G287*$H287*$BA$14)</f>
        <v>0</v>
      </c>
      <c r="BB287" s="20"/>
      <c r="BC287" s="19">
        <f>(BB287*$D287*$E287*$G287*$H287*$BC$14)</f>
        <v>0</v>
      </c>
      <c r="BD287" s="20"/>
      <c r="BE287" s="19">
        <f>(BD287*$D287*$E287*$G287*$I287*$BE$14)</f>
        <v>0</v>
      </c>
      <c r="BF287" s="20">
        <v>0</v>
      </c>
      <c r="BG287" s="19">
        <f>(BF287*$D287*$E287*$G287*$I287*$BG$14)</f>
        <v>0</v>
      </c>
      <c r="BH287" s="20">
        <v>0</v>
      </c>
      <c r="BI287" s="19">
        <f>(BH287*$D287*$E287*$G287*$I287*$BI$14)</f>
        <v>0</v>
      </c>
      <c r="BJ287" s="20">
        <v>0</v>
      </c>
      <c r="BK287" s="19">
        <f>(BJ287*$D287*$E287*$G287*$I287*$BK$14)</f>
        <v>0</v>
      </c>
      <c r="BL287" s="20"/>
      <c r="BM287" s="19">
        <f>(BL287*$D287*$E287*$G287*$I287*$BM$14)</f>
        <v>0</v>
      </c>
      <c r="BN287" s="20"/>
      <c r="BO287" s="19">
        <f>(BN287*$D287*$E287*$G287*$I287*$BO$14)</f>
        <v>0</v>
      </c>
      <c r="BP287" s="20">
        <v>1</v>
      </c>
      <c r="BQ287" s="19">
        <f>(BP287*$D287*$E287*$G287*$I287*$BQ$14)</f>
        <v>30777.599999999999</v>
      </c>
      <c r="BR287" s="20"/>
      <c r="BS287" s="19">
        <f>(BR287*$D287*$E287*$G287*$I287*$BS$14)</f>
        <v>0</v>
      </c>
      <c r="BT287" s="20">
        <v>3</v>
      </c>
      <c r="BU287" s="19">
        <f>(BT287*$D287*$E287*$G287*$I287*$BU$14)</f>
        <v>92332.799999999988</v>
      </c>
      <c r="BV287" s="20"/>
      <c r="BW287" s="19">
        <f>(BV287*$D287*$E287*$G287*$I287*$BW$14)</f>
        <v>0</v>
      </c>
      <c r="BX287" s="20">
        <v>1</v>
      </c>
      <c r="BY287" s="22">
        <f>(BX287*$D287*$E287*$G287*$I287*$BY$14)</f>
        <v>24622.079999999998</v>
      </c>
      <c r="BZ287" s="20">
        <v>0</v>
      </c>
      <c r="CA287" s="19">
        <f>(BZ287*$D287*$E287*$G287*$H287*$CA$14)</f>
        <v>0</v>
      </c>
      <c r="CB287" s="20">
        <v>0</v>
      </c>
      <c r="CC287" s="19">
        <f>(CB287*$D287*$E287*$G287*$H287*$CC$14)</f>
        <v>0</v>
      </c>
      <c r="CD287" s="20"/>
      <c r="CE287" s="21">
        <f>(CD287*$D287*$E287*$G287*$H287*$CE$14)</f>
        <v>0</v>
      </c>
      <c r="CF287" s="20"/>
      <c r="CG287" s="20">
        <f>(CF287*$D287*$E287*$G287*$H287*$CG$14)</f>
        <v>0</v>
      </c>
      <c r="CH287" s="20"/>
      <c r="CI287" s="19">
        <f>(CH287*$D287*$E287*$G287*$I287*$CI$14)</f>
        <v>0</v>
      </c>
      <c r="CJ287" s="20"/>
      <c r="CK287" s="19">
        <f>(CJ287*$D287*$E287*$G287*$H287*$CK$14)</f>
        <v>0</v>
      </c>
      <c r="CL287" s="20"/>
      <c r="CM287" s="19">
        <f>(CL287*$D287*$E287*$G287*$H287*$CM$14)</f>
        <v>0</v>
      </c>
      <c r="CN287" s="20"/>
      <c r="CO287" s="19">
        <f>(CN287*$D287*$E287*$G287*$H287*$CO$14)</f>
        <v>0</v>
      </c>
      <c r="CP287" s="79"/>
      <c r="CQ287" s="19">
        <f>(CP287*$D287*$E287*$G287*$H287*$CQ$14)</f>
        <v>0</v>
      </c>
      <c r="CR287" s="20"/>
      <c r="CS287" s="19">
        <f>(CR287*$D287*$E287*$G287*$H287*$CS$14)</f>
        <v>0</v>
      </c>
      <c r="CT287" s="20">
        <v>0</v>
      </c>
      <c r="CU287" s="19">
        <f>(CT287*$D287*$E287*$G287*$I287*$CU$14)</f>
        <v>0</v>
      </c>
      <c r="CV287" s="24">
        <v>0</v>
      </c>
      <c r="CW287" s="19">
        <f>(CV287*$D287*$E287*$G287*$I287*$CW$14)</f>
        <v>0</v>
      </c>
      <c r="CX287" s="20"/>
      <c r="CY287" s="19">
        <f>(CX287*$D287*$E287*$G287*$H287*$CY$14)</f>
        <v>0</v>
      </c>
      <c r="CZ287" s="20">
        <v>0</v>
      </c>
      <c r="DA287" s="19">
        <f>(CZ287*$D287*$E287*$G287*$I287*$DA$14)</f>
        <v>0</v>
      </c>
      <c r="DB287" s="20"/>
      <c r="DC287" s="19">
        <f>(DB287*$D287*$E287*$G287*$I287*$DC$14)</f>
        <v>0</v>
      </c>
      <c r="DD287" s="20"/>
      <c r="DE287" s="19">
        <f>(DD287*$D287*$E287*$G287*$I287*$DE$14)</f>
        <v>0</v>
      </c>
      <c r="DF287" s="20"/>
      <c r="DG287" s="19">
        <f>(DF287*$D287*$E287*$G287*$I287*$DG$14)</f>
        <v>0</v>
      </c>
      <c r="DH287" s="20"/>
      <c r="DI287" s="19">
        <f>(DH287*$D287*$E287*$G287*$J287*$DI$14)</f>
        <v>0</v>
      </c>
      <c r="DJ287" s="20"/>
      <c r="DK287" s="19">
        <f>(DJ287*$D287*$E287*$G287*$K287*$DK$14)</f>
        <v>0</v>
      </c>
      <c r="DL287" s="19">
        <f t="shared" si="1556"/>
        <v>9</v>
      </c>
      <c r="DM287" s="19">
        <f t="shared" si="1556"/>
        <v>238013.43999999997</v>
      </c>
    </row>
    <row r="288" spans="1:117" ht="15.75" customHeight="1" x14ac:dyDescent="0.25">
      <c r="A288" s="123"/>
      <c r="B288" s="81">
        <v>243</v>
      </c>
      <c r="C288" s="13" t="s">
        <v>407</v>
      </c>
      <c r="D288" s="14">
        <v>22900</v>
      </c>
      <c r="E288" s="23">
        <v>0.73</v>
      </c>
      <c r="F288" s="23"/>
      <c r="G288" s="16">
        <v>1</v>
      </c>
      <c r="H288" s="14">
        <v>1.4</v>
      </c>
      <c r="I288" s="14">
        <v>1.68</v>
      </c>
      <c r="J288" s="14">
        <v>2.23</v>
      </c>
      <c r="K288" s="17">
        <v>2.57</v>
      </c>
      <c r="L288" s="20">
        <v>81</v>
      </c>
      <c r="M288" s="19">
        <f>(L288*$D288*$E288*$G288*$H288)</f>
        <v>1895707.7999999998</v>
      </c>
      <c r="N288" s="20">
        <v>0</v>
      </c>
      <c r="O288" s="20">
        <f>(N288*$D288*$E288*$G288*$H288)</f>
        <v>0</v>
      </c>
      <c r="P288" s="20"/>
      <c r="Q288" s="19">
        <f>(P288*$D288*$E288*$G288*$H288)</f>
        <v>0</v>
      </c>
      <c r="R288" s="20"/>
      <c r="S288" s="19">
        <f>(R288*$D288*$E288*$G288*$H288)</f>
        <v>0</v>
      </c>
      <c r="T288" s="20">
        <v>0</v>
      </c>
      <c r="U288" s="19">
        <f>(T288*$D288*$E288*$G288*$H288)</f>
        <v>0</v>
      </c>
      <c r="V288" s="20">
        <v>0</v>
      </c>
      <c r="W288" s="19">
        <f>(V288*$D288*$E288*$G288*$H288)</f>
        <v>0</v>
      </c>
      <c r="X288" s="20"/>
      <c r="Y288" s="19">
        <f>(X288*$D288*$E288*$G288*$H288)</f>
        <v>0</v>
      </c>
      <c r="Z288" s="20">
        <v>0</v>
      </c>
      <c r="AA288" s="19">
        <f>(Z288*$D288*$E288*$G288*$H288)</f>
        <v>0</v>
      </c>
      <c r="AB288" s="20">
        <v>1</v>
      </c>
      <c r="AC288" s="19">
        <f>(AB288*$D288*$E288*$G288*$H288)</f>
        <v>23403.8</v>
      </c>
      <c r="AD288" s="20">
        <v>0</v>
      </c>
      <c r="AE288" s="19">
        <f>(AD288*$D288*$E288*$G288*$H288)</f>
        <v>0</v>
      </c>
      <c r="AF288" s="20"/>
      <c r="AG288" s="19">
        <f>(AF288*$D288*$E288*$G288*$H288)</f>
        <v>0</v>
      </c>
      <c r="AH288" s="20">
        <v>89</v>
      </c>
      <c r="AI288" s="19">
        <f>(AH288*$D288*$E288*$G288*$H288)</f>
        <v>2082938.2</v>
      </c>
      <c r="AJ288" s="24">
        <v>0</v>
      </c>
      <c r="AK288" s="19">
        <f>(AJ288*$D288*$E288*$G288*$I288)</f>
        <v>0</v>
      </c>
      <c r="AL288" s="20">
        <v>3</v>
      </c>
      <c r="AM288" s="19">
        <f>(AL288*$D288*$E288*$G288*$I288)</f>
        <v>84253.68</v>
      </c>
      <c r="AN288" s="20"/>
      <c r="AO288" s="19">
        <f>(AN288*$D288*$E288*$G288*$H288)</f>
        <v>0</v>
      </c>
      <c r="AP288" s="20">
        <f>8-2</f>
        <v>6</v>
      </c>
      <c r="AQ288" s="20">
        <f>(AP288*$D288*$E288*$G288*$H288)</f>
        <v>140422.79999999999</v>
      </c>
      <c r="AR288" s="20"/>
      <c r="AS288" s="20">
        <f>(AR288*$D288*$E288*$G288*$H288)</f>
        <v>0</v>
      </c>
      <c r="AT288" s="20">
        <v>0</v>
      </c>
      <c r="AU288" s="19">
        <f>(AT288*$D288*$E288*$G288*$H288)</f>
        <v>0</v>
      </c>
      <c r="AV288" s="20">
        <v>0</v>
      </c>
      <c r="AW288" s="19">
        <f>(AV288*$D288*$E288*$G288*$H288)</f>
        <v>0</v>
      </c>
      <c r="AX288" s="20">
        <v>0</v>
      </c>
      <c r="AY288" s="19">
        <f>(AX288*$D288*$E288*$G288*$H288)</f>
        <v>0</v>
      </c>
      <c r="AZ288" s="20">
        <v>10</v>
      </c>
      <c r="BA288" s="19">
        <f>(AZ288*$D288*$E288*$G288*$H288)</f>
        <v>234037.99999999997</v>
      </c>
      <c r="BB288" s="20">
        <v>8</v>
      </c>
      <c r="BC288" s="19">
        <f>(BB288*$D288*$E288*$G288*$H288)</f>
        <v>187230.4</v>
      </c>
      <c r="BD288" s="20">
        <v>8</v>
      </c>
      <c r="BE288" s="19">
        <f>(BD288*$D288*$E288*$G288*$I288)</f>
        <v>224676.47999999998</v>
      </c>
      <c r="BF288" s="20"/>
      <c r="BG288" s="19">
        <f>(BF288*$D288*$E288*$G288*$I288)</f>
        <v>0</v>
      </c>
      <c r="BH288" s="20"/>
      <c r="BI288" s="19">
        <f>(BH288*$D288*$E288*$G288*$I288)</f>
        <v>0</v>
      </c>
      <c r="BJ288" s="20">
        <v>0</v>
      </c>
      <c r="BK288" s="19">
        <f>(BJ288*$D288*$E288*$G288*$I288)</f>
        <v>0</v>
      </c>
      <c r="BL288" s="20">
        <f>40-11</f>
        <v>29</v>
      </c>
      <c r="BM288" s="19">
        <f>(BL288*$D288*$E288*$G288*$I288)</f>
        <v>814452.24</v>
      </c>
      <c r="BN288" s="20">
        <v>10</v>
      </c>
      <c r="BO288" s="19">
        <f>(BN288*$D288*$E288*$G288*$I288)</f>
        <v>280845.59999999998</v>
      </c>
      <c r="BP288" s="20">
        <v>12</v>
      </c>
      <c r="BQ288" s="19">
        <f>(BP288*$D288*$E288*$G288*$I288)</f>
        <v>337014.72</v>
      </c>
      <c r="BR288" s="20">
        <v>7</v>
      </c>
      <c r="BS288" s="19">
        <f>(BR288*$D288*$E288*$G288*$I288)</f>
        <v>196591.91999999998</v>
      </c>
      <c r="BT288" s="20">
        <v>17</v>
      </c>
      <c r="BU288" s="19">
        <f>(BT288*$D288*$E288*$G288*$I288)</f>
        <v>477437.51999999996</v>
      </c>
      <c r="BV288" s="20">
        <v>16</v>
      </c>
      <c r="BW288" s="19">
        <f>(BV288*$D288*$E288*$G288*$I288)</f>
        <v>449352.95999999996</v>
      </c>
      <c r="BX288" s="20">
        <v>7</v>
      </c>
      <c r="BY288" s="22">
        <f>(BX288*$D288*$E288*$G288*$I288)</f>
        <v>196591.91999999998</v>
      </c>
      <c r="BZ288" s="20">
        <v>0</v>
      </c>
      <c r="CA288" s="19">
        <f>(BZ288*$D288*$E288*$G288*$H288)</f>
        <v>0</v>
      </c>
      <c r="CB288" s="20">
        <v>0</v>
      </c>
      <c r="CC288" s="19">
        <f>(CB288*$D288*$E288*$G288*$H288)</f>
        <v>0</v>
      </c>
      <c r="CD288" s="20">
        <v>0</v>
      </c>
      <c r="CE288" s="21">
        <f>(CD288*$D288*$E288*$G288*$H288)</f>
        <v>0</v>
      </c>
      <c r="CF288" s="20"/>
      <c r="CG288" s="20">
        <f>(CF288*$D288*$E288*$G288*$H288)</f>
        <v>0</v>
      </c>
      <c r="CH288" s="20"/>
      <c r="CI288" s="19">
        <f>(CH288*$D288*$E288*$G288*$I288)</f>
        <v>0</v>
      </c>
      <c r="CJ288" s="20">
        <v>12</v>
      </c>
      <c r="CK288" s="19">
        <f>(CJ288*$D288*$E288*$G288*$H288)</f>
        <v>280845.59999999998</v>
      </c>
      <c r="CL288" s="20"/>
      <c r="CM288" s="19">
        <f>(CL288*$D288*$E288*$G288*$H288)</f>
        <v>0</v>
      </c>
      <c r="CN288" s="20">
        <v>4</v>
      </c>
      <c r="CO288" s="19">
        <f>(CN288*$D288*$E288*$G288*$H288)</f>
        <v>93615.2</v>
      </c>
      <c r="CP288" s="20">
        <v>7</v>
      </c>
      <c r="CQ288" s="19">
        <f>(CP288*$D288*$E288*$G288*$H288)</f>
        <v>163826.59999999998</v>
      </c>
      <c r="CR288" s="20">
        <v>7</v>
      </c>
      <c r="CS288" s="19">
        <f>(CR288*$D288*$E288*$G288*$H288)</f>
        <v>163826.59999999998</v>
      </c>
      <c r="CT288" s="20"/>
      <c r="CU288" s="19">
        <f>(CT288*$D288*$E288*$G288*$I288)</f>
        <v>0</v>
      </c>
      <c r="CV288" s="24">
        <v>0</v>
      </c>
      <c r="CW288" s="19">
        <f>(CV288*$D288*$E288*$G288*$I288)</f>
        <v>0</v>
      </c>
      <c r="CX288" s="20"/>
      <c r="CY288" s="19">
        <f>(CX288*$D288*$E288*$G288*$H288)</f>
        <v>0</v>
      </c>
      <c r="CZ288" s="20">
        <v>0</v>
      </c>
      <c r="DA288" s="19">
        <f>(CZ288*$D288*$E288*$G288*$I288)</f>
        <v>0</v>
      </c>
      <c r="DB288" s="20">
        <v>1</v>
      </c>
      <c r="DC288" s="19">
        <f>(DB288*$D288*$E288*$G288*$I288)</f>
        <v>28084.559999999998</v>
      </c>
      <c r="DD288" s="20"/>
      <c r="DE288" s="19">
        <f>(DD288*$D288*$E288*$G288*$I288)</f>
        <v>0</v>
      </c>
      <c r="DF288" s="20"/>
      <c r="DG288" s="19">
        <f>(DF288*$D288*$E288*$G288*$I288)</f>
        <v>0</v>
      </c>
      <c r="DH288" s="20"/>
      <c r="DI288" s="19">
        <f>(DH288*$D288*$E288*$G288*$J288)</f>
        <v>0</v>
      </c>
      <c r="DJ288" s="20">
        <v>9</v>
      </c>
      <c r="DK288" s="19">
        <f>(DJ288*$D288*$E288*$G288*$K288)</f>
        <v>386664.20999999996</v>
      </c>
      <c r="DL288" s="19">
        <f t="shared" si="1556"/>
        <v>344</v>
      </c>
      <c r="DM288" s="19">
        <f t="shared" si="1556"/>
        <v>8741820.8099999987</v>
      </c>
    </row>
    <row r="289" spans="1:117" ht="45" customHeight="1" x14ac:dyDescent="0.25">
      <c r="A289" s="123"/>
      <c r="B289" s="81">
        <v>244</v>
      </c>
      <c r="C289" s="13" t="s">
        <v>408</v>
      </c>
      <c r="D289" s="14">
        <v>22900</v>
      </c>
      <c r="E289" s="23">
        <v>0.67</v>
      </c>
      <c r="F289" s="23"/>
      <c r="G289" s="16">
        <v>1</v>
      </c>
      <c r="H289" s="14">
        <v>1.4</v>
      </c>
      <c r="I289" s="14">
        <v>1.68</v>
      </c>
      <c r="J289" s="14">
        <v>2.23</v>
      </c>
      <c r="K289" s="17">
        <v>2.57</v>
      </c>
      <c r="L289" s="20">
        <v>42</v>
      </c>
      <c r="M289" s="19">
        <f t="shared" si="1499"/>
        <v>992385.24</v>
      </c>
      <c r="N289" s="20">
        <v>0</v>
      </c>
      <c r="O289" s="20">
        <f t="shared" ref="O289:O297" si="1557">(N289*$D289*$E289*$G289*$H289*$O$14)</f>
        <v>0</v>
      </c>
      <c r="P289" s="20">
        <v>224</v>
      </c>
      <c r="Q289" s="19">
        <f t="shared" ref="Q289:Q297" si="1558">(P289*$D289*$E289*$G289*$H289*$Q$14)</f>
        <v>5292721.28</v>
      </c>
      <c r="R289" s="20">
        <v>15</v>
      </c>
      <c r="S289" s="19">
        <f t="shared" ref="S289" si="1559">(R289/12*7*$D289*$E289*$G289*$H289*$S$14)+(R289/12*5*$D289*$E289*$G289*$H289*$S$15)</f>
        <v>361135.86250000005</v>
      </c>
      <c r="T289" s="20">
        <v>0</v>
      </c>
      <c r="U289" s="19">
        <f t="shared" ref="U289:U297" si="1560">(T289*$D289*$E289*$G289*$H289*$U$14)</f>
        <v>0</v>
      </c>
      <c r="V289" s="20">
        <v>0</v>
      </c>
      <c r="W289" s="19">
        <f t="shared" ref="W289:W297" si="1561">(V289*$D289*$E289*$G289*$H289*$W$14)</f>
        <v>0</v>
      </c>
      <c r="X289" s="20"/>
      <c r="Y289" s="19">
        <f t="shared" ref="Y289:Y297" si="1562">(X289*$D289*$E289*$G289*$H289*$Y$14)</f>
        <v>0</v>
      </c>
      <c r="Z289" s="20">
        <v>0</v>
      </c>
      <c r="AA289" s="19">
        <f t="shared" ref="AA289:AA297" si="1563">(Z289*$D289*$E289*$G289*$H289*$AA$14)</f>
        <v>0</v>
      </c>
      <c r="AB289" s="20"/>
      <c r="AC289" s="19">
        <f t="shared" ref="AC289:AC297" si="1564">(AB289*$D289*$E289*$G289*$H289*$AC$14)</f>
        <v>0</v>
      </c>
      <c r="AD289" s="20">
        <v>0</v>
      </c>
      <c r="AE289" s="19">
        <f t="shared" ref="AE289:AE297" si="1565">(AD289*$D289*$E289*$G289*$H289*$AE$14)</f>
        <v>0</v>
      </c>
      <c r="AF289" s="20"/>
      <c r="AG289" s="19">
        <f t="shared" ref="AG289:AG297" si="1566">(AF289*$D289*$E289*$G289*$H289*$AG$14)</f>
        <v>0</v>
      </c>
      <c r="AH289" s="20">
        <v>57</v>
      </c>
      <c r="AI289" s="19">
        <f t="shared" ref="AI289:AI297" si="1567">(AH289*$D289*$E289*$G289*$H289*$AI$14)</f>
        <v>1346808.54</v>
      </c>
      <c r="AJ289" s="24">
        <v>0</v>
      </c>
      <c r="AK289" s="19">
        <f t="shared" ref="AK289:AK297" si="1568">(AJ289*$D289*$E289*$G289*$I289*$AK$14)</f>
        <v>0</v>
      </c>
      <c r="AL289" s="20">
        <v>5</v>
      </c>
      <c r="AM289" s="19">
        <f t="shared" ref="AM289:AM297" si="1569">(AL289*$D289*$E289*$G289*$I289*$AM$14)</f>
        <v>141769.32</v>
      </c>
      <c r="AN289" s="20">
        <v>10</v>
      </c>
      <c r="AO289" s="19">
        <f t="shared" ref="AO289:AO297" si="1570">(AN289*$D289*$E289*$G289*$H289*$AO$14)</f>
        <v>214802</v>
      </c>
      <c r="AP289" s="20">
        <f>3-2</f>
        <v>1</v>
      </c>
      <c r="AQ289" s="20">
        <f t="shared" ref="AQ289:AQ297" si="1571">(AP289*$D289*$E289*$G289*$H289*$AQ$14)</f>
        <v>19332.18</v>
      </c>
      <c r="AR289" s="20">
        <v>3</v>
      </c>
      <c r="AS289" s="20">
        <f t="shared" ref="AS289:AS297" si="1572">(AR289*$D289*$E289*$G289*$H289*$AS$14)</f>
        <v>74106.689999999988</v>
      </c>
      <c r="AT289" s="20">
        <v>0</v>
      </c>
      <c r="AU289" s="19">
        <f t="shared" ref="AU289:AU297" si="1573">(AT289*$D289*$E289*$G289*$H289*$AU$14)</f>
        <v>0</v>
      </c>
      <c r="AV289" s="20">
        <v>0</v>
      </c>
      <c r="AW289" s="19">
        <f t="shared" ref="AW289:AW297" si="1574">(AV289*$D289*$E289*$G289*$H289*$AW$14)</f>
        <v>0</v>
      </c>
      <c r="AX289" s="20">
        <v>0</v>
      </c>
      <c r="AY289" s="19">
        <f t="shared" ref="AY289:AY297" si="1575">(AX289*$D289*$E289*$G289*$H289*$AY$14)</f>
        <v>0</v>
      </c>
      <c r="AZ289" s="20">
        <v>14</v>
      </c>
      <c r="BA289" s="19">
        <f t="shared" ref="BA289:BA297" si="1576">(AZ289*$D289*$E289*$G289*$H289*$BA$14)</f>
        <v>330795.08</v>
      </c>
      <c r="BB289" s="20">
        <v>17</v>
      </c>
      <c r="BC289" s="19">
        <f t="shared" ref="BC289:BC297" si="1577">(BB289*$D289*$E289*$G289*$H289*$BC$14)</f>
        <v>401679.74000000005</v>
      </c>
      <c r="BD289" s="20">
        <v>44</v>
      </c>
      <c r="BE289" s="19">
        <f t="shared" ref="BE289:BE297" si="1578">(BD289*$D289*$E289*$G289*$I289*$BE$14)</f>
        <v>1134154.56</v>
      </c>
      <c r="BF289" s="20">
        <v>4</v>
      </c>
      <c r="BG289" s="19">
        <f t="shared" ref="BG289:BG297" si="1579">(BF289*$D289*$E289*$G289*$I289*$BG$14)</f>
        <v>103104.96000000001</v>
      </c>
      <c r="BH289" s="20">
        <v>55</v>
      </c>
      <c r="BI289" s="19">
        <f t="shared" ref="BI289:BI297" si="1580">(BH289*$D289*$E289*$G289*$I289*$BI$14)</f>
        <v>1630347.18</v>
      </c>
      <c r="BJ289" s="20">
        <v>0</v>
      </c>
      <c r="BK289" s="19">
        <f t="shared" ref="BK289:BK297" si="1581">(BJ289*$D289*$E289*$G289*$I289*$BK$14)</f>
        <v>0</v>
      </c>
      <c r="BL289" s="20">
        <f>57-13</f>
        <v>44</v>
      </c>
      <c r="BM289" s="19">
        <f t="shared" ref="BM289:BM297" si="1582">(BL289*$D289*$E289*$G289*$I289*$BM$14)</f>
        <v>1247570.0160000001</v>
      </c>
      <c r="BN289" s="20">
        <v>20</v>
      </c>
      <c r="BO289" s="19">
        <f t="shared" ref="BO289:BO297" si="1583">(BN289*$D289*$E289*$G289*$I289*$BO$14)</f>
        <v>515524.8</v>
      </c>
      <c r="BP289" s="20">
        <v>15</v>
      </c>
      <c r="BQ289" s="19">
        <f t="shared" ref="BQ289:BQ297" si="1584">(BP289*$D289*$E289*$G289*$I289*$BQ$14)</f>
        <v>483304.5</v>
      </c>
      <c r="BR289" s="20">
        <v>5</v>
      </c>
      <c r="BS289" s="19">
        <f t="shared" ref="BS289:BS297" si="1585">(BR289*$D289*$E289*$G289*$I289*$BS$14)</f>
        <v>115993.08</v>
      </c>
      <c r="BT289" s="20">
        <v>5</v>
      </c>
      <c r="BU289" s="19">
        <f t="shared" ref="BU289:BU297" si="1586">(BT289*$D289*$E289*$G289*$I289*$BU$14)</f>
        <v>161101.5</v>
      </c>
      <c r="BV289" s="20">
        <v>31</v>
      </c>
      <c r="BW289" s="19">
        <f t="shared" ref="BW289:BW297" si="1587">(BV289*$D289*$E289*$G289*$I289*$BW$14)</f>
        <v>799063.44</v>
      </c>
      <c r="BX289" s="20">
        <v>18</v>
      </c>
      <c r="BY289" s="22">
        <f t="shared" ref="BY289:BY297" si="1588">(BX289*$D289*$E289*$G289*$I289*$BY$14)</f>
        <v>463972.32</v>
      </c>
      <c r="BZ289" s="20">
        <v>0</v>
      </c>
      <c r="CA289" s="19">
        <f t="shared" ref="CA289:CA297" si="1589">(BZ289*$D289*$E289*$G289*$H289*$CA$14)</f>
        <v>0</v>
      </c>
      <c r="CB289" s="20">
        <v>5</v>
      </c>
      <c r="CC289" s="19">
        <f t="shared" ref="CC289:CC297" si="1590">(CB289*$D289*$E289*$G289*$H289*$CC$14)</f>
        <v>121363.12999999999</v>
      </c>
      <c r="CD289" s="20">
        <v>0</v>
      </c>
      <c r="CE289" s="21">
        <f t="shared" ref="CE289:CE297" si="1591">(CD289*$D289*$E289*$G289*$H289*$CE$14)</f>
        <v>0</v>
      </c>
      <c r="CF289" s="20"/>
      <c r="CG289" s="20">
        <f t="shared" ref="CG289:CG297" si="1592">(CF289*$D289*$E289*$G289*$H289*$CG$14)</f>
        <v>0</v>
      </c>
      <c r="CH289" s="20"/>
      <c r="CI289" s="19">
        <f t="shared" ref="CI289:CI297" si="1593">(CH289*$D289*$E289*$G289*$I289*$CI$14)</f>
        <v>0</v>
      </c>
      <c r="CJ289" s="20">
        <v>5</v>
      </c>
      <c r="CK289" s="19">
        <f t="shared" ref="CK289:CK297" si="1594">(CJ289*$D289*$E289*$G289*$H289*$CK$14)</f>
        <v>75180.7</v>
      </c>
      <c r="CL289" s="20"/>
      <c r="CM289" s="19">
        <f t="shared" ref="CM289:CM297" si="1595">(CL289*$D289*$E289*$G289*$H289*$CM$14)</f>
        <v>0</v>
      </c>
      <c r="CN289" s="20">
        <v>8</v>
      </c>
      <c r="CO289" s="19">
        <f t="shared" ref="CO289:CO297" si="1596">(CN289*$D289*$E289*$G289*$H289*$CO$14)</f>
        <v>120289.12</v>
      </c>
      <c r="CP289" s="20">
        <v>3</v>
      </c>
      <c r="CQ289" s="19">
        <f t="shared" ref="CQ289:CQ297" si="1597">(CP289*$D289*$E289*$G289*$H289*$CQ$14)</f>
        <v>72817.877999999997</v>
      </c>
      <c r="CR289" s="20">
        <v>6</v>
      </c>
      <c r="CS289" s="19">
        <f t="shared" ref="CS289:CS297" si="1598">(CR289*$D289*$E289*$G289*$H289*$CS$14)</f>
        <v>145635.75599999999</v>
      </c>
      <c r="CT289" s="20">
        <v>5</v>
      </c>
      <c r="CU289" s="19">
        <f t="shared" ref="CU289:CU297" si="1599">(CT289*$D289*$E289*$G289*$I289*$CU$14)</f>
        <v>128881.2</v>
      </c>
      <c r="CV289" s="24">
        <v>0</v>
      </c>
      <c r="CW289" s="19">
        <f t="shared" ref="CW289:CW297" si="1600">(CV289*$D289*$E289*$G289*$I289*$CW$14)</f>
        <v>0</v>
      </c>
      <c r="CX289" s="20"/>
      <c r="CY289" s="19">
        <f t="shared" ref="CY289:CY297" si="1601">(CX289*$D289*$E289*$G289*$H289*$CY$14)</f>
        <v>0</v>
      </c>
      <c r="CZ289" s="20">
        <v>0</v>
      </c>
      <c r="DA289" s="19">
        <f t="shared" ref="DA289:DA297" si="1602">(CZ289*$D289*$E289*$G289*$I289*$DA$14)</f>
        <v>0</v>
      </c>
      <c r="DB289" s="20">
        <v>1</v>
      </c>
      <c r="DC289" s="19">
        <f t="shared" ref="DC289:DC297" si="1603">(DB289*$D289*$E289*$G289*$I289*$DC$14)</f>
        <v>25776.240000000002</v>
      </c>
      <c r="DD289" s="20">
        <v>3</v>
      </c>
      <c r="DE289" s="19">
        <f t="shared" ref="DE289:DE297" si="1604">(DD289*$D289*$E289*$G289*$I289*$DE$14)</f>
        <v>92794.463999999993</v>
      </c>
      <c r="DF289" s="20">
        <v>7</v>
      </c>
      <c r="DG289" s="19">
        <f t="shared" ref="DG289:DG297" si="1605">(DF289*$D289*$E289*$G289*$I289*$DG$14)</f>
        <v>203890.05839999998</v>
      </c>
      <c r="DH289" s="20">
        <v>7</v>
      </c>
      <c r="DI289" s="19">
        <f t="shared" ref="DI289:DI297" si="1606">(DH289*$D289*$E289*$G289*$J289*$DI$14)</f>
        <v>287405.076</v>
      </c>
      <c r="DJ289" s="20">
        <v>7</v>
      </c>
      <c r="DK289" s="19">
        <f t="shared" ref="DK289:DK297" si="1607">(DJ289*$D289*$E289*$G289*$K289*$DK$14)</f>
        <v>331224.68400000001</v>
      </c>
      <c r="DL289" s="19">
        <f t="shared" si="1556"/>
        <v>686</v>
      </c>
      <c r="DM289" s="19">
        <f t="shared" si="1556"/>
        <v>17434930.594900005</v>
      </c>
    </row>
    <row r="290" spans="1:117" ht="30.75" customHeight="1" x14ac:dyDescent="0.25">
      <c r="A290" s="123"/>
      <c r="B290" s="81">
        <v>245</v>
      </c>
      <c r="C290" s="13" t="s">
        <v>409</v>
      </c>
      <c r="D290" s="14">
        <v>22900</v>
      </c>
      <c r="E290" s="23">
        <v>1.2</v>
      </c>
      <c r="F290" s="23"/>
      <c r="G290" s="16">
        <v>1</v>
      </c>
      <c r="H290" s="14">
        <v>1.4</v>
      </c>
      <c r="I290" s="14">
        <v>1.68</v>
      </c>
      <c r="J290" s="14">
        <v>2.23</v>
      </c>
      <c r="K290" s="17">
        <v>2.57</v>
      </c>
      <c r="L290" s="20">
        <v>73</v>
      </c>
      <c r="M290" s="19">
        <f t="shared" si="1499"/>
        <v>3089301.6</v>
      </c>
      <c r="N290" s="20">
        <v>0</v>
      </c>
      <c r="O290" s="20">
        <f t="shared" si="1557"/>
        <v>0</v>
      </c>
      <c r="P290" s="20"/>
      <c r="Q290" s="19">
        <f t="shared" si="1558"/>
        <v>0</v>
      </c>
      <c r="R290" s="20"/>
      <c r="S290" s="19">
        <f t="shared" ref="S290:S297" si="1608">(R290/12*7*$D290*$E290*$G290*$H290*$S$14)+(R290/12*5*$D290*$E290*$G290*$H290*$S$15)</f>
        <v>0</v>
      </c>
      <c r="T290" s="20">
        <v>14</v>
      </c>
      <c r="U290" s="19">
        <f t="shared" si="1560"/>
        <v>592468.80000000005</v>
      </c>
      <c r="V290" s="20">
        <v>0</v>
      </c>
      <c r="W290" s="19">
        <f t="shared" si="1561"/>
        <v>0</v>
      </c>
      <c r="X290" s="20"/>
      <c r="Y290" s="19">
        <f t="shared" si="1562"/>
        <v>0</v>
      </c>
      <c r="Z290" s="20">
        <v>0</v>
      </c>
      <c r="AA290" s="19">
        <f t="shared" si="1563"/>
        <v>0</v>
      </c>
      <c r="AB290" s="20">
        <v>2</v>
      </c>
      <c r="AC290" s="19">
        <f t="shared" si="1564"/>
        <v>84638.400000000009</v>
      </c>
      <c r="AD290" s="20">
        <v>0</v>
      </c>
      <c r="AE290" s="19">
        <f t="shared" si="1565"/>
        <v>0</v>
      </c>
      <c r="AF290" s="20"/>
      <c r="AG290" s="19">
        <f t="shared" si="1566"/>
        <v>0</v>
      </c>
      <c r="AH290" s="20">
        <v>126</v>
      </c>
      <c r="AI290" s="19">
        <f t="shared" si="1567"/>
        <v>5332219.2</v>
      </c>
      <c r="AJ290" s="24">
        <v>1</v>
      </c>
      <c r="AK290" s="19">
        <f t="shared" si="1568"/>
        <v>50783.040000000008</v>
      </c>
      <c r="AL290" s="20">
        <v>20</v>
      </c>
      <c r="AM290" s="19">
        <f t="shared" si="1569"/>
        <v>1015660.8</v>
      </c>
      <c r="AN290" s="20"/>
      <c r="AO290" s="19">
        <f t="shared" si="1570"/>
        <v>0</v>
      </c>
      <c r="AP290" s="20">
        <v>3</v>
      </c>
      <c r="AQ290" s="20">
        <f t="shared" si="1571"/>
        <v>103874.4</v>
      </c>
      <c r="AR290" s="20"/>
      <c r="AS290" s="20">
        <f t="shared" si="1572"/>
        <v>0</v>
      </c>
      <c r="AT290" s="20">
        <v>0</v>
      </c>
      <c r="AU290" s="19">
        <f t="shared" si="1573"/>
        <v>0</v>
      </c>
      <c r="AV290" s="20">
        <v>0</v>
      </c>
      <c r="AW290" s="19">
        <f t="shared" si="1574"/>
        <v>0</v>
      </c>
      <c r="AX290" s="20">
        <v>0</v>
      </c>
      <c r="AY290" s="19">
        <f t="shared" si="1575"/>
        <v>0</v>
      </c>
      <c r="AZ290" s="20"/>
      <c r="BA290" s="19">
        <f t="shared" si="1576"/>
        <v>0</v>
      </c>
      <c r="BB290" s="20"/>
      <c r="BC290" s="19">
        <f t="shared" si="1577"/>
        <v>0</v>
      </c>
      <c r="BD290" s="20">
        <v>101</v>
      </c>
      <c r="BE290" s="19">
        <f t="shared" si="1578"/>
        <v>4662806.3999999994</v>
      </c>
      <c r="BF290" s="20">
        <v>5</v>
      </c>
      <c r="BG290" s="19">
        <f t="shared" si="1579"/>
        <v>230832</v>
      </c>
      <c r="BH290" s="20">
        <v>0</v>
      </c>
      <c r="BI290" s="19">
        <f t="shared" si="1580"/>
        <v>0</v>
      </c>
      <c r="BJ290" s="20">
        <v>0</v>
      </c>
      <c r="BK290" s="19">
        <f t="shared" si="1581"/>
        <v>0</v>
      </c>
      <c r="BL290" s="20">
        <v>8</v>
      </c>
      <c r="BM290" s="19">
        <f t="shared" si="1582"/>
        <v>406264.32000000007</v>
      </c>
      <c r="BN290" s="20">
        <v>5</v>
      </c>
      <c r="BO290" s="19">
        <f t="shared" si="1583"/>
        <v>230832</v>
      </c>
      <c r="BP290" s="20">
        <v>4</v>
      </c>
      <c r="BQ290" s="19">
        <f t="shared" si="1584"/>
        <v>230832</v>
      </c>
      <c r="BR290" s="20"/>
      <c r="BS290" s="19">
        <f t="shared" si="1585"/>
        <v>0</v>
      </c>
      <c r="BT290" s="20">
        <v>4</v>
      </c>
      <c r="BU290" s="19">
        <f t="shared" si="1586"/>
        <v>230832</v>
      </c>
      <c r="BV290" s="20">
        <v>7</v>
      </c>
      <c r="BW290" s="19">
        <f t="shared" si="1587"/>
        <v>323164.79999999999</v>
      </c>
      <c r="BX290" s="20">
        <v>5</v>
      </c>
      <c r="BY290" s="22">
        <f t="shared" si="1588"/>
        <v>230832</v>
      </c>
      <c r="BZ290" s="20">
        <v>0</v>
      </c>
      <c r="CA290" s="19">
        <f t="shared" si="1589"/>
        <v>0</v>
      </c>
      <c r="CB290" s="20">
        <v>0</v>
      </c>
      <c r="CC290" s="19">
        <f t="shared" si="1590"/>
        <v>0</v>
      </c>
      <c r="CD290" s="20"/>
      <c r="CE290" s="21">
        <f t="shared" si="1591"/>
        <v>0</v>
      </c>
      <c r="CF290" s="20"/>
      <c r="CG290" s="20">
        <f t="shared" si="1592"/>
        <v>0</v>
      </c>
      <c r="CH290" s="20"/>
      <c r="CI290" s="19">
        <f t="shared" si="1593"/>
        <v>0</v>
      </c>
      <c r="CJ290" s="20">
        <v>0</v>
      </c>
      <c r="CK290" s="19">
        <f t="shared" si="1594"/>
        <v>0</v>
      </c>
      <c r="CL290" s="20"/>
      <c r="CM290" s="19">
        <f t="shared" si="1595"/>
        <v>0</v>
      </c>
      <c r="CN290" s="20">
        <v>1</v>
      </c>
      <c r="CO290" s="19">
        <f t="shared" si="1596"/>
        <v>26930.399999999998</v>
      </c>
      <c r="CP290" s="20">
        <v>1</v>
      </c>
      <c r="CQ290" s="19">
        <f t="shared" si="1597"/>
        <v>43473.359999999993</v>
      </c>
      <c r="CR290" s="20">
        <v>15</v>
      </c>
      <c r="CS290" s="19">
        <f t="shared" si="1598"/>
        <v>652100.39999999991</v>
      </c>
      <c r="CT290" s="20">
        <v>0</v>
      </c>
      <c r="CU290" s="19">
        <f t="shared" si="1599"/>
        <v>0</v>
      </c>
      <c r="CV290" s="24">
        <v>0</v>
      </c>
      <c r="CW290" s="19">
        <f t="shared" si="1600"/>
        <v>0</v>
      </c>
      <c r="CX290" s="20"/>
      <c r="CY290" s="19">
        <f t="shared" si="1601"/>
        <v>0</v>
      </c>
      <c r="CZ290" s="20">
        <v>0</v>
      </c>
      <c r="DA290" s="19">
        <f t="shared" si="1602"/>
        <v>0</v>
      </c>
      <c r="DB290" s="20">
        <v>1</v>
      </c>
      <c r="DC290" s="19">
        <f t="shared" si="1603"/>
        <v>46166.400000000001</v>
      </c>
      <c r="DD290" s="20"/>
      <c r="DE290" s="19">
        <f t="shared" si="1604"/>
        <v>0</v>
      </c>
      <c r="DF290" s="20">
        <v>3</v>
      </c>
      <c r="DG290" s="19">
        <f t="shared" si="1605"/>
        <v>156504.09599999996</v>
      </c>
      <c r="DH290" s="20"/>
      <c r="DI290" s="19">
        <f t="shared" si="1606"/>
        <v>0</v>
      </c>
      <c r="DJ290" s="20">
        <v>1</v>
      </c>
      <c r="DK290" s="19">
        <f t="shared" si="1607"/>
        <v>84748.319999999992</v>
      </c>
      <c r="DL290" s="19">
        <f t="shared" si="1556"/>
        <v>400</v>
      </c>
      <c r="DM290" s="19">
        <f t="shared" si="1556"/>
        <v>17825264.735999998</v>
      </c>
    </row>
    <row r="291" spans="1:117" ht="30" customHeight="1" x14ac:dyDescent="0.25">
      <c r="A291" s="123"/>
      <c r="B291" s="81">
        <v>246</v>
      </c>
      <c r="C291" s="13" t="s">
        <v>410</v>
      </c>
      <c r="D291" s="14">
        <v>22900</v>
      </c>
      <c r="E291" s="23">
        <v>1.42</v>
      </c>
      <c r="F291" s="23"/>
      <c r="G291" s="16">
        <v>1</v>
      </c>
      <c r="H291" s="14">
        <v>1.4</v>
      </c>
      <c r="I291" s="14">
        <v>1.68</v>
      </c>
      <c r="J291" s="14">
        <v>2.23</v>
      </c>
      <c r="K291" s="17">
        <v>2.57</v>
      </c>
      <c r="L291" s="20">
        <v>30</v>
      </c>
      <c r="M291" s="19">
        <f t="shared" si="1499"/>
        <v>1502331.6</v>
      </c>
      <c r="N291" s="20">
        <v>0</v>
      </c>
      <c r="O291" s="20">
        <f t="shared" si="1557"/>
        <v>0</v>
      </c>
      <c r="P291" s="20"/>
      <c r="Q291" s="19">
        <f t="shared" si="1558"/>
        <v>0</v>
      </c>
      <c r="R291" s="20"/>
      <c r="S291" s="19">
        <f t="shared" si="1608"/>
        <v>0</v>
      </c>
      <c r="T291" s="20">
        <v>2</v>
      </c>
      <c r="U291" s="19">
        <f t="shared" si="1560"/>
        <v>100155.44</v>
      </c>
      <c r="V291" s="20">
        <v>0</v>
      </c>
      <c r="W291" s="19">
        <f t="shared" si="1561"/>
        <v>0</v>
      </c>
      <c r="X291" s="20"/>
      <c r="Y291" s="19">
        <f t="shared" si="1562"/>
        <v>0</v>
      </c>
      <c r="Z291" s="20">
        <v>0</v>
      </c>
      <c r="AA291" s="19">
        <f t="shared" si="1563"/>
        <v>0</v>
      </c>
      <c r="AB291" s="20">
        <v>10</v>
      </c>
      <c r="AC291" s="19">
        <f t="shared" si="1564"/>
        <v>500777.2</v>
      </c>
      <c r="AD291" s="20">
        <v>0</v>
      </c>
      <c r="AE291" s="19">
        <f t="shared" si="1565"/>
        <v>0</v>
      </c>
      <c r="AF291" s="20"/>
      <c r="AG291" s="19">
        <f t="shared" si="1566"/>
        <v>0</v>
      </c>
      <c r="AH291" s="20">
        <v>28</v>
      </c>
      <c r="AI291" s="19">
        <f t="shared" si="1567"/>
        <v>1402176.16</v>
      </c>
      <c r="AJ291" s="24"/>
      <c r="AK291" s="19">
        <f t="shared" si="1568"/>
        <v>0</v>
      </c>
      <c r="AL291" s="20"/>
      <c r="AM291" s="19">
        <f t="shared" si="1569"/>
        <v>0</v>
      </c>
      <c r="AN291" s="20"/>
      <c r="AO291" s="19">
        <f t="shared" si="1570"/>
        <v>0</v>
      </c>
      <c r="AP291" s="20"/>
      <c r="AQ291" s="20">
        <f t="shared" si="1571"/>
        <v>0</v>
      </c>
      <c r="AR291" s="20">
        <v>13</v>
      </c>
      <c r="AS291" s="20">
        <f t="shared" si="1572"/>
        <v>680601.73999999987</v>
      </c>
      <c r="AT291" s="20">
        <v>0</v>
      </c>
      <c r="AU291" s="19">
        <f t="shared" si="1573"/>
        <v>0</v>
      </c>
      <c r="AV291" s="20">
        <v>0</v>
      </c>
      <c r="AW291" s="19">
        <f t="shared" si="1574"/>
        <v>0</v>
      </c>
      <c r="AX291" s="20">
        <v>0</v>
      </c>
      <c r="AY291" s="19">
        <f t="shared" si="1575"/>
        <v>0</v>
      </c>
      <c r="AZ291" s="20"/>
      <c r="BA291" s="19">
        <f t="shared" si="1576"/>
        <v>0</v>
      </c>
      <c r="BB291" s="20"/>
      <c r="BC291" s="19">
        <f t="shared" si="1577"/>
        <v>0</v>
      </c>
      <c r="BD291" s="20">
        <v>43</v>
      </c>
      <c r="BE291" s="19">
        <f t="shared" si="1578"/>
        <v>2349100.3199999998</v>
      </c>
      <c r="BF291" s="20"/>
      <c r="BG291" s="19">
        <f t="shared" si="1579"/>
        <v>0</v>
      </c>
      <c r="BH291" s="20">
        <v>0</v>
      </c>
      <c r="BI291" s="19">
        <f t="shared" si="1580"/>
        <v>0</v>
      </c>
      <c r="BJ291" s="20">
        <v>0</v>
      </c>
      <c r="BK291" s="19">
        <f t="shared" si="1581"/>
        <v>0</v>
      </c>
      <c r="BL291" s="20">
        <v>1</v>
      </c>
      <c r="BM291" s="19">
        <f t="shared" si="1582"/>
        <v>60093.264000000003</v>
      </c>
      <c r="BN291" s="20"/>
      <c r="BO291" s="19">
        <f t="shared" si="1583"/>
        <v>0</v>
      </c>
      <c r="BP291" s="20"/>
      <c r="BQ291" s="19">
        <f t="shared" si="1584"/>
        <v>0</v>
      </c>
      <c r="BR291" s="20"/>
      <c r="BS291" s="19">
        <f t="shared" si="1585"/>
        <v>0</v>
      </c>
      <c r="BT291" s="20"/>
      <c r="BU291" s="19">
        <f t="shared" si="1586"/>
        <v>0</v>
      </c>
      <c r="BV291" s="20">
        <v>1</v>
      </c>
      <c r="BW291" s="19">
        <f t="shared" si="1587"/>
        <v>54630.239999999998</v>
      </c>
      <c r="BX291" s="20"/>
      <c r="BY291" s="22">
        <f t="shared" si="1588"/>
        <v>0</v>
      </c>
      <c r="BZ291" s="20">
        <v>0</v>
      </c>
      <c r="CA291" s="19">
        <f t="shared" si="1589"/>
        <v>0</v>
      </c>
      <c r="CB291" s="20">
        <v>0</v>
      </c>
      <c r="CC291" s="19">
        <f t="shared" si="1590"/>
        <v>0</v>
      </c>
      <c r="CD291" s="20">
        <v>2</v>
      </c>
      <c r="CE291" s="21">
        <f t="shared" si="1591"/>
        <v>91050.4</v>
      </c>
      <c r="CF291" s="20"/>
      <c r="CG291" s="20">
        <f t="shared" si="1592"/>
        <v>0</v>
      </c>
      <c r="CH291" s="20"/>
      <c r="CI291" s="19">
        <f t="shared" si="1593"/>
        <v>0</v>
      </c>
      <c r="CJ291" s="20">
        <v>0</v>
      </c>
      <c r="CK291" s="19">
        <f t="shared" si="1594"/>
        <v>0</v>
      </c>
      <c r="CL291" s="20"/>
      <c r="CM291" s="19">
        <f t="shared" si="1595"/>
        <v>0</v>
      </c>
      <c r="CN291" s="20"/>
      <c r="CO291" s="19">
        <f t="shared" si="1596"/>
        <v>0</v>
      </c>
      <c r="CP291" s="20">
        <v>3</v>
      </c>
      <c r="CQ291" s="19">
        <f t="shared" si="1597"/>
        <v>154330.42799999999</v>
      </c>
      <c r="CR291" s="20"/>
      <c r="CS291" s="19">
        <f t="shared" si="1598"/>
        <v>0</v>
      </c>
      <c r="CT291" s="20">
        <v>0</v>
      </c>
      <c r="CU291" s="19">
        <f t="shared" si="1599"/>
        <v>0</v>
      </c>
      <c r="CV291" s="24"/>
      <c r="CW291" s="19">
        <f t="shared" si="1600"/>
        <v>0</v>
      </c>
      <c r="CX291" s="20"/>
      <c r="CY291" s="19">
        <f t="shared" si="1601"/>
        <v>0</v>
      </c>
      <c r="CZ291" s="20">
        <v>0</v>
      </c>
      <c r="DA291" s="19">
        <f t="shared" si="1602"/>
        <v>0</v>
      </c>
      <c r="DB291" s="20"/>
      <c r="DC291" s="19">
        <f t="shared" si="1603"/>
        <v>0</v>
      </c>
      <c r="DD291" s="20"/>
      <c r="DE291" s="19">
        <f t="shared" si="1604"/>
        <v>0</v>
      </c>
      <c r="DF291" s="20">
        <v>1</v>
      </c>
      <c r="DG291" s="19">
        <f t="shared" si="1605"/>
        <v>61732.17119999999</v>
      </c>
      <c r="DH291" s="20"/>
      <c r="DI291" s="19">
        <f t="shared" si="1606"/>
        <v>0</v>
      </c>
      <c r="DJ291" s="20"/>
      <c r="DK291" s="19">
        <f t="shared" si="1607"/>
        <v>0</v>
      </c>
      <c r="DL291" s="19">
        <f t="shared" si="1556"/>
        <v>134</v>
      </c>
      <c r="DM291" s="19">
        <f t="shared" si="1556"/>
        <v>6956978.9632000001</v>
      </c>
    </row>
    <row r="292" spans="1:117" ht="30" customHeight="1" x14ac:dyDescent="0.25">
      <c r="A292" s="123"/>
      <c r="B292" s="81">
        <v>247</v>
      </c>
      <c r="C292" s="13" t="s">
        <v>411</v>
      </c>
      <c r="D292" s="14">
        <v>22900</v>
      </c>
      <c r="E292" s="23">
        <v>2.31</v>
      </c>
      <c r="F292" s="23"/>
      <c r="G292" s="16">
        <v>1</v>
      </c>
      <c r="H292" s="14">
        <v>1.4</v>
      </c>
      <c r="I292" s="14">
        <v>1.68</v>
      </c>
      <c r="J292" s="14">
        <v>2.23</v>
      </c>
      <c r="K292" s="17">
        <v>2.57</v>
      </c>
      <c r="L292" s="20">
        <v>24</v>
      </c>
      <c r="M292" s="19">
        <f t="shared" si="1499"/>
        <v>1955147.04</v>
      </c>
      <c r="N292" s="20">
        <v>0</v>
      </c>
      <c r="O292" s="20">
        <f t="shared" si="1557"/>
        <v>0</v>
      </c>
      <c r="P292" s="20"/>
      <c r="Q292" s="19">
        <f t="shared" si="1558"/>
        <v>0</v>
      </c>
      <c r="R292" s="20"/>
      <c r="S292" s="19">
        <f t="shared" si="1608"/>
        <v>0</v>
      </c>
      <c r="T292" s="20">
        <v>18</v>
      </c>
      <c r="U292" s="19">
        <f t="shared" si="1560"/>
        <v>1466360.28</v>
      </c>
      <c r="V292" s="20">
        <v>0</v>
      </c>
      <c r="W292" s="19">
        <f t="shared" si="1561"/>
        <v>0</v>
      </c>
      <c r="X292" s="20"/>
      <c r="Y292" s="19">
        <f t="shared" si="1562"/>
        <v>0</v>
      </c>
      <c r="Z292" s="20">
        <v>0</v>
      </c>
      <c r="AA292" s="19">
        <f t="shared" si="1563"/>
        <v>0</v>
      </c>
      <c r="AB292" s="20"/>
      <c r="AC292" s="19">
        <f t="shared" si="1564"/>
        <v>0</v>
      </c>
      <c r="AD292" s="20">
        <v>0</v>
      </c>
      <c r="AE292" s="19">
        <f t="shared" si="1565"/>
        <v>0</v>
      </c>
      <c r="AF292" s="20"/>
      <c r="AG292" s="19">
        <f t="shared" si="1566"/>
        <v>0</v>
      </c>
      <c r="AH292" s="20">
        <v>15</v>
      </c>
      <c r="AI292" s="19">
        <f t="shared" si="1567"/>
        <v>1221966.9000000001</v>
      </c>
      <c r="AJ292" s="24"/>
      <c r="AK292" s="19">
        <f t="shared" si="1568"/>
        <v>0</v>
      </c>
      <c r="AL292" s="20"/>
      <c r="AM292" s="19">
        <f t="shared" si="1569"/>
        <v>0</v>
      </c>
      <c r="AN292" s="20"/>
      <c r="AO292" s="19">
        <f t="shared" si="1570"/>
        <v>0</v>
      </c>
      <c r="AP292" s="20">
        <f>8-4</f>
        <v>4</v>
      </c>
      <c r="AQ292" s="20">
        <f t="shared" si="1571"/>
        <v>266610.95999999996</v>
      </c>
      <c r="AR292" s="20">
        <v>0</v>
      </c>
      <c r="AS292" s="20">
        <f t="shared" si="1572"/>
        <v>0</v>
      </c>
      <c r="AT292" s="20">
        <v>0</v>
      </c>
      <c r="AU292" s="19">
        <f t="shared" si="1573"/>
        <v>0</v>
      </c>
      <c r="AV292" s="20">
        <v>0</v>
      </c>
      <c r="AW292" s="19">
        <f t="shared" si="1574"/>
        <v>0</v>
      </c>
      <c r="AX292" s="20">
        <v>0</v>
      </c>
      <c r="AY292" s="19">
        <f t="shared" si="1575"/>
        <v>0</v>
      </c>
      <c r="AZ292" s="20"/>
      <c r="BA292" s="19">
        <f t="shared" si="1576"/>
        <v>0</v>
      </c>
      <c r="BB292" s="20"/>
      <c r="BC292" s="19">
        <f t="shared" si="1577"/>
        <v>0</v>
      </c>
      <c r="BD292" s="20">
        <v>37</v>
      </c>
      <c r="BE292" s="19">
        <f t="shared" si="1578"/>
        <v>3288201.84</v>
      </c>
      <c r="BF292" s="20">
        <v>0</v>
      </c>
      <c r="BG292" s="19">
        <f t="shared" si="1579"/>
        <v>0</v>
      </c>
      <c r="BH292" s="20">
        <v>0</v>
      </c>
      <c r="BI292" s="19">
        <f t="shared" si="1580"/>
        <v>0</v>
      </c>
      <c r="BJ292" s="20">
        <v>0</v>
      </c>
      <c r="BK292" s="19">
        <f t="shared" si="1581"/>
        <v>0</v>
      </c>
      <c r="BL292" s="20"/>
      <c r="BM292" s="19">
        <f t="shared" si="1582"/>
        <v>0</v>
      </c>
      <c r="BN292" s="20"/>
      <c r="BO292" s="19">
        <f t="shared" si="1583"/>
        <v>0</v>
      </c>
      <c r="BP292" s="20"/>
      <c r="BQ292" s="19">
        <f t="shared" si="1584"/>
        <v>0</v>
      </c>
      <c r="BR292" s="20"/>
      <c r="BS292" s="19">
        <f t="shared" si="1585"/>
        <v>0</v>
      </c>
      <c r="BT292" s="20"/>
      <c r="BU292" s="19">
        <f t="shared" si="1586"/>
        <v>0</v>
      </c>
      <c r="BV292" s="20"/>
      <c r="BW292" s="19">
        <f t="shared" si="1587"/>
        <v>0</v>
      </c>
      <c r="BX292" s="20"/>
      <c r="BY292" s="22">
        <f t="shared" si="1588"/>
        <v>0</v>
      </c>
      <c r="BZ292" s="20">
        <v>0</v>
      </c>
      <c r="CA292" s="19">
        <f t="shared" si="1589"/>
        <v>0</v>
      </c>
      <c r="CB292" s="20">
        <v>0</v>
      </c>
      <c r="CC292" s="19">
        <f t="shared" si="1590"/>
        <v>0</v>
      </c>
      <c r="CD292" s="20">
        <v>0</v>
      </c>
      <c r="CE292" s="21">
        <f t="shared" si="1591"/>
        <v>0</v>
      </c>
      <c r="CF292" s="20"/>
      <c r="CG292" s="20">
        <f t="shared" si="1592"/>
        <v>0</v>
      </c>
      <c r="CH292" s="20"/>
      <c r="CI292" s="19">
        <f t="shared" si="1593"/>
        <v>0</v>
      </c>
      <c r="CJ292" s="20">
        <v>0</v>
      </c>
      <c r="CK292" s="19">
        <f t="shared" si="1594"/>
        <v>0</v>
      </c>
      <c r="CL292" s="20"/>
      <c r="CM292" s="19">
        <f t="shared" si="1595"/>
        <v>0</v>
      </c>
      <c r="CN292" s="20"/>
      <c r="CO292" s="19">
        <f t="shared" si="1596"/>
        <v>0</v>
      </c>
      <c r="CP292" s="20"/>
      <c r="CQ292" s="19">
        <f t="shared" si="1597"/>
        <v>0</v>
      </c>
      <c r="CR292" s="20"/>
      <c r="CS292" s="19">
        <f t="shared" si="1598"/>
        <v>0</v>
      </c>
      <c r="CT292" s="20">
        <v>0</v>
      </c>
      <c r="CU292" s="19">
        <f t="shared" si="1599"/>
        <v>0</v>
      </c>
      <c r="CV292" s="24">
        <v>0</v>
      </c>
      <c r="CW292" s="19">
        <f t="shared" si="1600"/>
        <v>0</v>
      </c>
      <c r="CX292" s="20"/>
      <c r="CY292" s="19">
        <f t="shared" si="1601"/>
        <v>0</v>
      </c>
      <c r="CZ292" s="20">
        <v>0</v>
      </c>
      <c r="DA292" s="19">
        <f t="shared" si="1602"/>
        <v>0</v>
      </c>
      <c r="DB292" s="20"/>
      <c r="DC292" s="19">
        <f t="shared" si="1603"/>
        <v>0</v>
      </c>
      <c r="DD292" s="20"/>
      <c r="DE292" s="19">
        <f t="shared" si="1604"/>
        <v>0</v>
      </c>
      <c r="DF292" s="20"/>
      <c r="DG292" s="19">
        <f t="shared" si="1605"/>
        <v>0</v>
      </c>
      <c r="DH292" s="20"/>
      <c r="DI292" s="19">
        <f t="shared" si="1606"/>
        <v>0</v>
      </c>
      <c r="DJ292" s="20"/>
      <c r="DK292" s="19">
        <f t="shared" si="1607"/>
        <v>0</v>
      </c>
      <c r="DL292" s="19">
        <f t="shared" si="1556"/>
        <v>98</v>
      </c>
      <c r="DM292" s="19">
        <f t="shared" si="1556"/>
        <v>8198287.0200000005</v>
      </c>
    </row>
    <row r="293" spans="1:117" ht="30" customHeight="1" x14ac:dyDescent="0.25">
      <c r="A293" s="123"/>
      <c r="B293" s="81">
        <v>248</v>
      </c>
      <c r="C293" s="13" t="s">
        <v>412</v>
      </c>
      <c r="D293" s="14">
        <v>22900</v>
      </c>
      <c r="E293" s="23">
        <v>3.12</v>
      </c>
      <c r="F293" s="23"/>
      <c r="G293" s="16">
        <v>1</v>
      </c>
      <c r="H293" s="14">
        <v>1.4</v>
      </c>
      <c r="I293" s="14">
        <v>1.68</v>
      </c>
      <c r="J293" s="14">
        <v>2.23</v>
      </c>
      <c r="K293" s="17">
        <v>2.57</v>
      </c>
      <c r="L293" s="20">
        <v>120</v>
      </c>
      <c r="M293" s="19">
        <f>(L293*$D293*$E293*$G293*$H293*$M$14)</f>
        <v>13203590.4</v>
      </c>
      <c r="N293" s="20">
        <v>0</v>
      </c>
      <c r="O293" s="20">
        <f t="shared" si="1557"/>
        <v>0</v>
      </c>
      <c r="P293" s="20"/>
      <c r="Q293" s="19">
        <f t="shared" si="1558"/>
        <v>0</v>
      </c>
      <c r="R293" s="20"/>
      <c r="S293" s="19">
        <f t="shared" si="1608"/>
        <v>0</v>
      </c>
      <c r="T293" s="20">
        <v>6</v>
      </c>
      <c r="U293" s="19">
        <f t="shared" si="1560"/>
        <v>660179.52</v>
      </c>
      <c r="V293" s="20"/>
      <c r="W293" s="19">
        <f t="shared" si="1561"/>
        <v>0</v>
      </c>
      <c r="X293" s="20"/>
      <c r="Y293" s="19">
        <f t="shared" si="1562"/>
        <v>0</v>
      </c>
      <c r="Z293" s="20"/>
      <c r="AA293" s="19">
        <f t="shared" si="1563"/>
        <v>0</v>
      </c>
      <c r="AB293" s="20">
        <v>8</v>
      </c>
      <c r="AC293" s="19">
        <f t="shared" si="1564"/>
        <v>880239.3600000001</v>
      </c>
      <c r="AD293" s="20"/>
      <c r="AE293" s="19">
        <f t="shared" si="1565"/>
        <v>0</v>
      </c>
      <c r="AF293" s="20"/>
      <c r="AG293" s="19">
        <f t="shared" si="1566"/>
        <v>0</v>
      </c>
      <c r="AH293" s="20">
        <v>60</v>
      </c>
      <c r="AI293" s="19">
        <f t="shared" si="1567"/>
        <v>6601795.2000000002</v>
      </c>
      <c r="AJ293" s="24">
        <v>2</v>
      </c>
      <c r="AK293" s="19">
        <f t="shared" si="1568"/>
        <v>264071.80800000002</v>
      </c>
      <c r="AL293" s="20"/>
      <c r="AM293" s="19">
        <f t="shared" si="1569"/>
        <v>0</v>
      </c>
      <c r="AN293" s="20"/>
      <c r="AO293" s="19">
        <f t="shared" si="1570"/>
        <v>0</v>
      </c>
      <c r="AP293" s="20">
        <f>3+3</f>
        <v>6</v>
      </c>
      <c r="AQ293" s="20">
        <f t="shared" si="1571"/>
        <v>540146.88</v>
      </c>
      <c r="AR293" s="20"/>
      <c r="AS293" s="20">
        <f t="shared" si="1572"/>
        <v>0</v>
      </c>
      <c r="AT293" s="20"/>
      <c r="AU293" s="19">
        <f t="shared" si="1573"/>
        <v>0</v>
      </c>
      <c r="AV293" s="20"/>
      <c r="AW293" s="19">
        <f t="shared" si="1574"/>
        <v>0</v>
      </c>
      <c r="AX293" s="20"/>
      <c r="AY293" s="19">
        <f t="shared" si="1575"/>
        <v>0</v>
      </c>
      <c r="AZ293" s="20"/>
      <c r="BA293" s="19">
        <f t="shared" si="1576"/>
        <v>0</v>
      </c>
      <c r="BB293" s="20"/>
      <c r="BC293" s="19">
        <f t="shared" si="1577"/>
        <v>0</v>
      </c>
      <c r="BD293" s="20">
        <v>55</v>
      </c>
      <c r="BE293" s="19">
        <f t="shared" si="1578"/>
        <v>6601795.2000000002</v>
      </c>
      <c r="BF293" s="20"/>
      <c r="BG293" s="19">
        <f t="shared" si="1579"/>
        <v>0</v>
      </c>
      <c r="BH293" s="20"/>
      <c r="BI293" s="19">
        <f t="shared" si="1580"/>
        <v>0</v>
      </c>
      <c r="BJ293" s="20"/>
      <c r="BK293" s="19">
        <f t="shared" si="1581"/>
        <v>0</v>
      </c>
      <c r="BL293" s="20">
        <v>1</v>
      </c>
      <c r="BM293" s="19">
        <f t="shared" si="1582"/>
        <v>132035.90400000001</v>
      </c>
      <c r="BN293" s="20"/>
      <c r="BO293" s="19">
        <f t="shared" si="1583"/>
        <v>0</v>
      </c>
      <c r="BP293" s="20"/>
      <c r="BQ293" s="19">
        <f t="shared" si="1584"/>
        <v>0</v>
      </c>
      <c r="BR293" s="20"/>
      <c r="BS293" s="19">
        <f t="shared" si="1585"/>
        <v>0</v>
      </c>
      <c r="BT293" s="20"/>
      <c r="BU293" s="19">
        <f t="shared" si="1586"/>
        <v>0</v>
      </c>
      <c r="BV293" s="20"/>
      <c r="BW293" s="19">
        <f t="shared" si="1587"/>
        <v>0</v>
      </c>
      <c r="BX293" s="20"/>
      <c r="BY293" s="22">
        <f t="shared" si="1588"/>
        <v>0</v>
      </c>
      <c r="BZ293" s="20"/>
      <c r="CA293" s="19">
        <f t="shared" si="1589"/>
        <v>0</v>
      </c>
      <c r="CB293" s="20"/>
      <c r="CC293" s="19">
        <f t="shared" si="1590"/>
        <v>0</v>
      </c>
      <c r="CD293" s="20"/>
      <c r="CE293" s="21">
        <f t="shared" si="1591"/>
        <v>0</v>
      </c>
      <c r="CF293" s="20"/>
      <c r="CG293" s="20">
        <f t="shared" si="1592"/>
        <v>0</v>
      </c>
      <c r="CH293" s="20"/>
      <c r="CI293" s="19">
        <f t="shared" si="1593"/>
        <v>0</v>
      </c>
      <c r="CJ293" s="20"/>
      <c r="CK293" s="19">
        <f t="shared" si="1594"/>
        <v>0</v>
      </c>
      <c r="CL293" s="20"/>
      <c r="CM293" s="19">
        <f t="shared" si="1595"/>
        <v>0</v>
      </c>
      <c r="CN293" s="20"/>
      <c r="CO293" s="19">
        <f t="shared" si="1596"/>
        <v>0</v>
      </c>
      <c r="CP293" s="20"/>
      <c r="CQ293" s="19">
        <f t="shared" si="1597"/>
        <v>0</v>
      </c>
      <c r="CR293" s="20"/>
      <c r="CS293" s="19">
        <f t="shared" si="1598"/>
        <v>0</v>
      </c>
      <c r="CT293" s="20"/>
      <c r="CU293" s="19">
        <f t="shared" si="1599"/>
        <v>0</v>
      </c>
      <c r="CV293" s="24">
        <v>0</v>
      </c>
      <c r="CW293" s="19">
        <f t="shared" si="1600"/>
        <v>0</v>
      </c>
      <c r="CX293" s="20"/>
      <c r="CY293" s="19">
        <f t="shared" si="1601"/>
        <v>0</v>
      </c>
      <c r="CZ293" s="20"/>
      <c r="DA293" s="19">
        <f t="shared" si="1602"/>
        <v>0</v>
      </c>
      <c r="DB293" s="20"/>
      <c r="DC293" s="19">
        <f t="shared" si="1603"/>
        <v>0</v>
      </c>
      <c r="DD293" s="20"/>
      <c r="DE293" s="19">
        <f t="shared" si="1604"/>
        <v>0</v>
      </c>
      <c r="DF293" s="20"/>
      <c r="DG293" s="19">
        <f t="shared" si="1605"/>
        <v>0</v>
      </c>
      <c r="DH293" s="20"/>
      <c r="DI293" s="19">
        <f t="shared" si="1606"/>
        <v>0</v>
      </c>
      <c r="DJ293" s="20"/>
      <c r="DK293" s="19">
        <f t="shared" si="1607"/>
        <v>0</v>
      </c>
      <c r="DL293" s="19">
        <f t="shared" si="1556"/>
        <v>258</v>
      </c>
      <c r="DM293" s="19">
        <f t="shared" si="1556"/>
        <v>28883854.271999996</v>
      </c>
    </row>
    <row r="294" spans="1:117" ht="30" customHeight="1" x14ac:dyDescent="0.25">
      <c r="A294" s="123"/>
      <c r="B294" s="81">
        <v>249</v>
      </c>
      <c r="C294" s="13" t="s">
        <v>413</v>
      </c>
      <c r="D294" s="14">
        <v>22900</v>
      </c>
      <c r="E294" s="23">
        <v>1.08</v>
      </c>
      <c r="F294" s="23"/>
      <c r="G294" s="16">
        <v>1</v>
      </c>
      <c r="H294" s="14">
        <v>1.4</v>
      </c>
      <c r="I294" s="14">
        <v>1.68</v>
      </c>
      <c r="J294" s="14">
        <v>2.23</v>
      </c>
      <c r="K294" s="17">
        <v>2.57</v>
      </c>
      <c r="L294" s="20">
        <v>48</v>
      </c>
      <c r="M294" s="19">
        <f t="shared" si="1499"/>
        <v>1828189.44</v>
      </c>
      <c r="N294" s="20">
        <v>0</v>
      </c>
      <c r="O294" s="20">
        <f t="shared" si="1557"/>
        <v>0</v>
      </c>
      <c r="P294" s="20"/>
      <c r="Q294" s="19">
        <f t="shared" si="1558"/>
        <v>0</v>
      </c>
      <c r="R294" s="20">
        <v>1</v>
      </c>
      <c r="S294" s="19">
        <f t="shared" si="1608"/>
        <v>38808.629999999997</v>
      </c>
      <c r="T294" s="20">
        <v>25</v>
      </c>
      <c r="U294" s="19">
        <f t="shared" si="1560"/>
        <v>952182.00000000012</v>
      </c>
      <c r="V294" s="20">
        <v>0</v>
      </c>
      <c r="W294" s="19">
        <f t="shared" si="1561"/>
        <v>0</v>
      </c>
      <c r="X294" s="20"/>
      <c r="Y294" s="19">
        <f t="shared" si="1562"/>
        <v>0</v>
      </c>
      <c r="Z294" s="20">
        <v>0</v>
      </c>
      <c r="AA294" s="19">
        <f t="shared" si="1563"/>
        <v>0</v>
      </c>
      <c r="AB294" s="20">
        <v>7</v>
      </c>
      <c r="AC294" s="19">
        <f t="shared" si="1564"/>
        <v>266610.96000000002</v>
      </c>
      <c r="AD294" s="20">
        <v>0</v>
      </c>
      <c r="AE294" s="19">
        <f t="shared" si="1565"/>
        <v>0</v>
      </c>
      <c r="AF294" s="20"/>
      <c r="AG294" s="19">
        <f t="shared" si="1566"/>
        <v>0</v>
      </c>
      <c r="AH294" s="20">
        <v>90</v>
      </c>
      <c r="AI294" s="19">
        <f t="shared" si="1567"/>
        <v>3427855.2</v>
      </c>
      <c r="AJ294" s="24">
        <v>4</v>
      </c>
      <c r="AK294" s="19">
        <f t="shared" si="1568"/>
        <v>182818.94400000002</v>
      </c>
      <c r="AL294" s="20"/>
      <c r="AM294" s="19">
        <f t="shared" si="1569"/>
        <v>0</v>
      </c>
      <c r="AN294" s="20"/>
      <c r="AO294" s="19">
        <f t="shared" si="1570"/>
        <v>0</v>
      </c>
      <c r="AP294" s="20">
        <v>0</v>
      </c>
      <c r="AQ294" s="20">
        <f t="shared" si="1571"/>
        <v>0</v>
      </c>
      <c r="AR294" s="20"/>
      <c r="AS294" s="20">
        <f t="shared" si="1572"/>
        <v>0</v>
      </c>
      <c r="AT294" s="20">
        <v>0</v>
      </c>
      <c r="AU294" s="19">
        <f t="shared" si="1573"/>
        <v>0</v>
      </c>
      <c r="AV294" s="20">
        <v>0</v>
      </c>
      <c r="AW294" s="19">
        <f t="shared" si="1574"/>
        <v>0</v>
      </c>
      <c r="AX294" s="20">
        <v>0</v>
      </c>
      <c r="AY294" s="19">
        <f t="shared" si="1575"/>
        <v>0</v>
      </c>
      <c r="AZ294" s="20">
        <v>1</v>
      </c>
      <c r="BA294" s="19">
        <f t="shared" si="1576"/>
        <v>38087.279999999999</v>
      </c>
      <c r="BB294" s="20">
        <v>1</v>
      </c>
      <c r="BC294" s="19">
        <f t="shared" si="1577"/>
        <v>38087.279999999999</v>
      </c>
      <c r="BD294" s="20">
        <v>125</v>
      </c>
      <c r="BE294" s="19">
        <f t="shared" si="1578"/>
        <v>5193720</v>
      </c>
      <c r="BF294" s="20">
        <v>0</v>
      </c>
      <c r="BG294" s="19">
        <f t="shared" si="1579"/>
        <v>0</v>
      </c>
      <c r="BH294" s="20">
        <v>0</v>
      </c>
      <c r="BI294" s="19">
        <f t="shared" si="1580"/>
        <v>0</v>
      </c>
      <c r="BJ294" s="20">
        <v>0</v>
      </c>
      <c r="BK294" s="19">
        <f t="shared" si="1581"/>
        <v>0</v>
      </c>
      <c r="BL294" s="20">
        <v>4</v>
      </c>
      <c r="BM294" s="19">
        <f t="shared" si="1582"/>
        <v>182818.94400000002</v>
      </c>
      <c r="BN294" s="20"/>
      <c r="BO294" s="19">
        <f t="shared" si="1583"/>
        <v>0</v>
      </c>
      <c r="BP294" s="20"/>
      <c r="BQ294" s="19">
        <f t="shared" si="1584"/>
        <v>0</v>
      </c>
      <c r="BR294" s="20"/>
      <c r="BS294" s="19">
        <f t="shared" si="1585"/>
        <v>0</v>
      </c>
      <c r="BT294" s="20">
        <v>1</v>
      </c>
      <c r="BU294" s="19">
        <f t="shared" si="1586"/>
        <v>51937.200000000004</v>
      </c>
      <c r="BV294" s="20">
        <v>4</v>
      </c>
      <c r="BW294" s="19">
        <f t="shared" si="1587"/>
        <v>166199.04000000001</v>
      </c>
      <c r="BX294" s="20"/>
      <c r="BY294" s="22">
        <f t="shared" si="1588"/>
        <v>0</v>
      </c>
      <c r="BZ294" s="20">
        <v>0</v>
      </c>
      <c r="CA294" s="19">
        <f t="shared" si="1589"/>
        <v>0</v>
      </c>
      <c r="CB294" s="20">
        <v>0</v>
      </c>
      <c r="CC294" s="19">
        <f t="shared" si="1590"/>
        <v>0</v>
      </c>
      <c r="CD294" s="20"/>
      <c r="CE294" s="21">
        <f t="shared" si="1591"/>
        <v>0</v>
      </c>
      <c r="CF294" s="20"/>
      <c r="CG294" s="20">
        <f t="shared" si="1592"/>
        <v>0</v>
      </c>
      <c r="CH294" s="20"/>
      <c r="CI294" s="19">
        <f t="shared" si="1593"/>
        <v>0</v>
      </c>
      <c r="CJ294" s="20">
        <v>0</v>
      </c>
      <c r="CK294" s="19">
        <f t="shared" si="1594"/>
        <v>0</v>
      </c>
      <c r="CL294" s="20"/>
      <c r="CM294" s="19">
        <f t="shared" si="1595"/>
        <v>0</v>
      </c>
      <c r="CN294" s="20"/>
      <c r="CO294" s="19">
        <f t="shared" si="1596"/>
        <v>0</v>
      </c>
      <c r="CP294" s="20"/>
      <c r="CQ294" s="19">
        <f t="shared" si="1597"/>
        <v>0</v>
      </c>
      <c r="CR294" s="20"/>
      <c r="CS294" s="19">
        <f t="shared" si="1598"/>
        <v>0</v>
      </c>
      <c r="CT294" s="20">
        <v>0</v>
      </c>
      <c r="CU294" s="19">
        <f t="shared" si="1599"/>
        <v>0</v>
      </c>
      <c r="CV294" s="24"/>
      <c r="CW294" s="19">
        <f t="shared" si="1600"/>
        <v>0</v>
      </c>
      <c r="CX294" s="20"/>
      <c r="CY294" s="19">
        <f t="shared" si="1601"/>
        <v>0</v>
      </c>
      <c r="CZ294" s="20">
        <v>0</v>
      </c>
      <c r="DA294" s="19">
        <f t="shared" si="1602"/>
        <v>0</v>
      </c>
      <c r="DB294" s="20"/>
      <c r="DC294" s="19">
        <f t="shared" si="1603"/>
        <v>0</v>
      </c>
      <c r="DD294" s="20"/>
      <c r="DE294" s="19">
        <f t="shared" si="1604"/>
        <v>0</v>
      </c>
      <c r="DF294" s="20"/>
      <c r="DG294" s="19">
        <f t="shared" si="1605"/>
        <v>0</v>
      </c>
      <c r="DH294" s="20"/>
      <c r="DI294" s="19">
        <f t="shared" si="1606"/>
        <v>0</v>
      </c>
      <c r="DJ294" s="20"/>
      <c r="DK294" s="19">
        <f t="shared" si="1607"/>
        <v>0</v>
      </c>
      <c r="DL294" s="19">
        <f t="shared" si="1556"/>
        <v>311</v>
      </c>
      <c r="DM294" s="19">
        <f t="shared" si="1556"/>
        <v>12367314.918</v>
      </c>
    </row>
    <row r="295" spans="1:117" ht="30" customHeight="1" x14ac:dyDescent="0.25">
      <c r="A295" s="123"/>
      <c r="B295" s="81">
        <v>250</v>
      </c>
      <c r="C295" s="13" t="s">
        <v>414</v>
      </c>
      <c r="D295" s="14">
        <v>22900</v>
      </c>
      <c r="E295" s="23">
        <v>1.1200000000000001</v>
      </c>
      <c r="F295" s="23"/>
      <c r="G295" s="16">
        <v>1</v>
      </c>
      <c r="H295" s="14">
        <v>1.4</v>
      </c>
      <c r="I295" s="14">
        <v>1.68</v>
      </c>
      <c r="J295" s="14">
        <v>2.23</v>
      </c>
      <c r="K295" s="17">
        <v>2.57</v>
      </c>
      <c r="L295" s="20">
        <v>88</v>
      </c>
      <c r="M295" s="19">
        <f t="shared" si="1499"/>
        <v>3475816.96</v>
      </c>
      <c r="N295" s="20">
        <v>5</v>
      </c>
      <c r="O295" s="20">
        <f t="shared" si="1557"/>
        <v>197489.6</v>
      </c>
      <c r="P295" s="20"/>
      <c r="Q295" s="19">
        <f t="shared" si="1558"/>
        <v>0</v>
      </c>
      <c r="R295" s="20">
        <v>1</v>
      </c>
      <c r="S295" s="19">
        <f t="shared" si="1608"/>
        <v>40245.986666666664</v>
      </c>
      <c r="T295" s="20">
        <v>6</v>
      </c>
      <c r="U295" s="19">
        <f t="shared" si="1560"/>
        <v>236987.52000000008</v>
      </c>
      <c r="V295" s="20">
        <v>0</v>
      </c>
      <c r="W295" s="19">
        <f t="shared" si="1561"/>
        <v>0</v>
      </c>
      <c r="X295" s="20"/>
      <c r="Y295" s="19">
        <f t="shared" si="1562"/>
        <v>0</v>
      </c>
      <c r="Z295" s="20">
        <v>0</v>
      </c>
      <c r="AA295" s="19">
        <f t="shared" si="1563"/>
        <v>0</v>
      </c>
      <c r="AB295" s="20">
        <v>6</v>
      </c>
      <c r="AC295" s="19">
        <f t="shared" si="1564"/>
        <v>236987.52000000008</v>
      </c>
      <c r="AD295" s="20">
        <v>0</v>
      </c>
      <c r="AE295" s="19">
        <f t="shared" si="1565"/>
        <v>0</v>
      </c>
      <c r="AF295" s="20"/>
      <c r="AG295" s="19">
        <f t="shared" si="1566"/>
        <v>0</v>
      </c>
      <c r="AH295" s="20">
        <v>150</v>
      </c>
      <c r="AI295" s="19">
        <f t="shared" si="1567"/>
        <v>5924688.0000000009</v>
      </c>
      <c r="AJ295" s="24">
        <v>1</v>
      </c>
      <c r="AK295" s="19">
        <f t="shared" si="1568"/>
        <v>47397.504000000008</v>
      </c>
      <c r="AL295" s="20"/>
      <c r="AM295" s="19">
        <f t="shared" si="1569"/>
        <v>0</v>
      </c>
      <c r="AN295" s="20"/>
      <c r="AO295" s="19">
        <f t="shared" si="1570"/>
        <v>0</v>
      </c>
      <c r="AP295" s="20">
        <f>5-3</f>
        <v>2</v>
      </c>
      <c r="AQ295" s="20">
        <f t="shared" si="1571"/>
        <v>64632.960000000006</v>
      </c>
      <c r="AR295" s="20"/>
      <c r="AS295" s="20">
        <f t="shared" si="1572"/>
        <v>0</v>
      </c>
      <c r="AT295" s="20">
        <v>0</v>
      </c>
      <c r="AU295" s="19">
        <f t="shared" si="1573"/>
        <v>0</v>
      </c>
      <c r="AV295" s="20">
        <v>0</v>
      </c>
      <c r="AW295" s="19">
        <f t="shared" si="1574"/>
        <v>0</v>
      </c>
      <c r="AX295" s="20">
        <v>0</v>
      </c>
      <c r="AY295" s="19">
        <f t="shared" si="1575"/>
        <v>0</v>
      </c>
      <c r="AZ295" s="20">
        <v>2</v>
      </c>
      <c r="BA295" s="19">
        <f t="shared" si="1576"/>
        <v>78995.840000000011</v>
      </c>
      <c r="BB295" s="20">
        <v>3</v>
      </c>
      <c r="BC295" s="19">
        <f t="shared" si="1577"/>
        <v>118493.76000000004</v>
      </c>
      <c r="BD295" s="20">
        <v>126</v>
      </c>
      <c r="BE295" s="19">
        <f t="shared" si="1578"/>
        <v>5429168.6400000006</v>
      </c>
      <c r="BF295" s="20"/>
      <c r="BG295" s="19">
        <f t="shared" si="1579"/>
        <v>0</v>
      </c>
      <c r="BH295" s="20">
        <v>0</v>
      </c>
      <c r="BI295" s="19">
        <f t="shared" si="1580"/>
        <v>0</v>
      </c>
      <c r="BJ295" s="20">
        <v>0</v>
      </c>
      <c r="BK295" s="19">
        <f t="shared" si="1581"/>
        <v>0</v>
      </c>
      <c r="BL295" s="20">
        <v>13</v>
      </c>
      <c r="BM295" s="19">
        <f t="shared" si="1582"/>
        <v>616167.55200000014</v>
      </c>
      <c r="BN295" s="20">
        <v>4</v>
      </c>
      <c r="BO295" s="19">
        <f t="shared" si="1583"/>
        <v>172354.56000000003</v>
      </c>
      <c r="BP295" s="20"/>
      <c r="BQ295" s="19">
        <f t="shared" si="1584"/>
        <v>0</v>
      </c>
      <c r="BR295" s="20"/>
      <c r="BS295" s="19">
        <f t="shared" si="1585"/>
        <v>0</v>
      </c>
      <c r="BT295" s="20">
        <v>7</v>
      </c>
      <c r="BU295" s="19">
        <f t="shared" si="1586"/>
        <v>377025.60000000003</v>
      </c>
      <c r="BV295" s="20">
        <v>5</v>
      </c>
      <c r="BW295" s="19">
        <f t="shared" si="1587"/>
        <v>215443.20000000001</v>
      </c>
      <c r="BX295" s="20">
        <v>4</v>
      </c>
      <c r="BY295" s="22">
        <f t="shared" si="1588"/>
        <v>172354.56000000003</v>
      </c>
      <c r="BZ295" s="20">
        <v>0</v>
      </c>
      <c r="CA295" s="19">
        <f t="shared" si="1589"/>
        <v>0</v>
      </c>
      <c r="CB295" s="20">
        <v>0</v>
      </c>
      <c r="CC295" s="19">
        <f t="shared" si="1590"/>
        <v>0</v>
      </c>
      <c r="CD295" s="20"/>
      <c r="CE295" s="21">
        <f t="shared" si="1591"/>
        <v>0</v>
      </c>
      <c r="CF295" s="20"/>
      <c r="CG295" s="20">
        <f t="shared" si="1592"/>
        <v>0</v>
      </c>
      <c r="CH295" s="20"/>
      <c r="CI295" s="19">
        <f t="shared" si="1593"/>
        <v>0</v>
      </c>
      <c r="CJ295" s="20">
        <v>0</v>
      </c>
      <c r="CK295" s="19">
        <f t="shared" si="1594"/>
        <v>0</v>
      </c>
      <c r="CL295" s="20"/>
      <c r="CM295" s="19">
        <f t="shared" si="1595"/>
        <v>0</v>
      </c>
      <c r="CN295" s="20"/>
      <c r="CO295" s="19">
        <f t="shared" si="1596"/>
        <v>0</v>
      </c>
      <c r="CP295" s="20"/>
      <c r="CQ295" s="19">
        <f t="shared" si="1597"/>
        <v>0</v>
      </c>
      <c r="CR295" s="20"/>
      <c r="CS295" s="19">
        <f t="shared" si="1598"/>
        <v>0</v>
      </c>
      <c r="CT295" s="20">
        <v>0</v>
      </c>
      <c r="CU295" s="19">
        <f t="shared" si="1599"/>
        <v>0</v>
      </c>
      <c r="CV295" s="24">
        <v>0</v>
      </c>
      <c r="CW295" s="19">
        <f t="shared" si="1600"/>
        <v>0</v>
      </c>
      <c r="CX295" s="20"/>
      <c r="CY295" s="19">
        <f t="shared" si="1601"/>
        <v>0</v>
      </c>
      <c r="CZ295" s="20">
        <v>0</v>
      </c>
      <c r="DA295" s="19">
        <f t="shared" si="1602"/>
        <v>0</v>
      </c>
      <c r="DB295" s="20">
        <v>1</v>
      </c>
      <c r="DC295" s="19">
        <f t="shared" si="1603"/>
        <v>43088.640000000007</v>
      </c>
      <c r="DD295" s="20"/>
      <c r="DE295" s="19">
        <f t="shared" si="1604"/>
        <v>0</v>
      </c>
      <c r="DF295" s="20"/>
      <c r="DG295" s="19">
        <f t="shared" si="1605"/>
        <v>0</v>
      </c>
      <c r="DH295" s="20"/>
      <c r="DI295" s="19">
        <f t="shared" si="1606"/>
        <v>0</v>
      </c>
      <c r="DJ295" s="20"/>
      <c r="DK295" s="19">
        <f t="shared" si="1607"/>
        <v>0</v>
      </c>
      <c r="DL295" s="19">
        <f t="shared" si="1556"/>
        <v>424</v>
      </c>
      <c r="DM295" s="19">
        <f t="shared" si="1556"/>
        <v>17447338.402666669</v>
      </c>
    </row>
    <row r="296" spans="1:117" ht="30" customHeight="1" x14ac:dyDescent="0.25">
      <c r="A296" s="123"/>
      <c r="B296" s="81">
        <v>251</v>
      </c>
      <c r="C296" s="13" t="s">
        <v>415</v>
      </c>
      <c r="D296" s="14">
        <v>22900</v>
      </c>
      <c r="E296" s="23">
        <v>1.62</v>
      </c>
      <c r="F296" s="23"/>
      <c r="G296" s="132">
        <v>0.95</v>
      </c>
      <c r="H296" s="14">
        <v>1.4</v>
      </c>
      <c r="I296" s="14">
        <v>1.68</v>
      </c>
      <c r="J296" s="14">
        <v>2.23</v>
      </c>
      <c r="K296" s="17">
        <v>2.57</v>
      </c>
      <c r="L296" s="20">
        <v>180</v>
      </c>
      <c r="M296" s="19">
        <f t="shared" si="1499"/>
        <v>9769387.3200000003</v>
      </c>
      <c r="N296" s="20">
        <v>0</v>
      </c>
      <c r="O296" s="20">
        <f t="shared" si="1557"/>
        <v>0</v>
      </c>
      <c r="P296" s="20"/>
      <c r="Q296" s="19">
        <f t="shared" si="1558"/>
        <v>0</v>
      </c>
      <c r="R296" s="20"/>
      <c r="S296" s="19">
        <f t="shared" si="1608"/>
        <v>0</v>
      </c>
      <c r="T296" s="20">
        <v>20</v>
      </c>
      <c r="U296" s="19">
        <f t="shared" si="1560"/>
        <v>1085487.48</v>
      </c>
      <c r="V296" s="20">
        <v>0</v>
      </c>
      <c r="W296" s="19">
        <f t="shared" si="1561"/>
        <v>0</v>
      </c>
      <c r="X296" s="20"/>
      <c r="Y296" s="19">
        <f t="shared" si="1562"/>
        <v>0</v>
      </c>
      <c r="Z296" s="20">
        <v>0</v>
      </c>
      <c r="AA296" s="19">
        <f t="shared" si="1563"/>
        <v>0</v>
      </c>
      <c r="AB296" s="20">
        <v>20</v>
      </c>
      <c r="AC296" s="19">
        <f t="shared" si="1564"/>
        <v>1085487.48</v>
      </c>
      <c r="AD296" s="20">
        <v>0</v>
      </c>
      <c r="AE296" s="19">
        <f t="shared" si="1565"/>
        <v>0</v>
      </c>
      <c r="AF296" s="20"/>
      <c r="AG296" s="19">
        <f t="shared" si="1566"/>
        <v>0</v>
      </c>
      <c r="AH296" s="20">
        <v>161</v>
      </c>
      <c r="AI296" s="19">
        <f t="shared" si="1567"/>
        <v>8738174.2139999997</v>
      </c>
      <c r="AJ296" s="24">
        <v>1</v>
      </c>
      <c r="AK296" s="19">
        <f t="shared" si="1568"/>
        <v>65129.248800000001</v>
      </c>
      <c r="AL296" s="20"/>
      <c r="AM296" s="19">
        <f t="shared" si="1569"/>
        <v>0</v>
      </c>
      <c r="AN296" s="20"/>
      <c r="AO296" s="19">
        <f t="shared" si="1570"/>
        <v>0</v>
      </c>
      <c r="AP296" s="20">
        <v>1</v>
      </c>
      <c r="AQ296" s="20">
        <f t="shared" si="1571"/>
        <v>44406.305999999997</v>
      </c>
      <c r="AR296" s="20"/>
      <c r="AS296" s="20">
        <f t="shared" si="1572"/>
        <v>0</v>
      </c>
      <c r="AT296" s="20">
        <v>0</v>
      </c>
      <c r="AU296" s="19">
        <f t="shared" si="1573"/>
        <v>0</v>
      </c>
      <c r="AV296" s="20">
        <v>0</v>
      </c>
      <c r="AW296" s="19">
        <f t="shared" si="1574"/>
        <v>0</v>
      </c>
      <c r="AX296" s="20">
        <v>0</v>
      </c>
      <c r="AY296" s="19">
        <f t="shared" si="1575"/>
        <v>0</v>
      </c>
      <c r="AZ296" s="20"/>
      <c r="BA296" s="19">
        <f t="shared" si="1576"/>
        <v>0</v>
      </c>
      <c r="BB296" s="20"/>
      <c r="BC296" s="19">
        <f t="shared" si="1577"/>
        <v>0</v>
      </c>
      <c r="BD296" s="20">
        <v>147</v>
      </c>
      <c r="BE296" s="19">
        <f t="shared" si="1578"/>
        <v>8703635.9759999998</v>
      </c>
      <c r="BF296" s="20">
        <v>2</v>
      </c>
      <c r="BG296" s="19">
        <f t="shared" si="1579"/>
        <v>118416.81599999999</v>
      </c>
      <c r="BH296" s="20">
        <v>0</v>
      </c>
      <c r="BI296" s="19">
        <f t="shared" si="1580"/>
        <v>0</v>
      </c>
      <c r="BJ296" s="20">
        <v>0</v>
      </c>
      <c r="BK296" s="19">
        <f t="shared" si="1581"/>
        <v>0</v>
      </c>
      <c r="BL296" s="20">
        <v>3</v>
      </c>
      <c r="BM296" s="19">
        <f t="shared" si="1582"/>
        <v>195387.7464</v>
      </c>
      <c r="BN296" s="20"/>
      <c r="BO296" s="19">
        <f t="shared" si="1583"/>
        <v>0</v>
      </c>
      <c r="BP296" s="20"/>
      <c r="BQ296" s="19">
        <f t="shared" si="1584"/>
        <v>0</v>
      </c>
      <c r="BR296" s="20"/>
      <c r="BS296" s="19">
        <f t="shared" si="1585"/>
        <v>0</v>
      </c>
      <c r="BT296" s="20"/>
      <c r="BU296" s="19">
        <f t="shared" si="1586"/>
        <v>0</v>
      </c>
      <c r="BV296" s="20"/>
      <c r="BW296" s="19">
        <f t="shared" si="1587"/>
        <v>0</v>
      </c>
      <c r="BX296" s="20">
        <v>1</v>
      </c>
      <c r="BY296" s="22">
        <f t="shared" si="1588"/>
        <v>59208.407999999996</v>
      </c>
      <c r="BZ296" s="20">
        <v>0</v>
      </c>
      <c r="CA296" s="19">
        <f t="shared" si="1589"/>
        <v>0</v>
      </c>
      <c r="CB296" s="20">
        <v>0</v>
      </c>
      <c r="CC296" s="19">
        <f t="shared" si="1590"/>
        <v>0</v>
      </c>
      <c r="CD296" s="20">
        <v>0</v>
      </c>
      <c r="CE296" s="21">
        <f t="shared" si="1591"/>
        <v>0</v>
      </c>
      <c r="CF296" s="20"/>
      <c r="CG296" s="20">
        <f t="shared" si="1592"/>
        <v>0</v>
      </c>
      <c r="CH296" s="20"/>
      <c r="CI296" s="19">
        <f t="shared" si="1593"/>
        <v>0</v>
      </c>
      <c r="CJ296" s="20">
        <v>0</v>
      </c>
      <c r="CK296" s="19">
        <f t="shared" si="1594"/>
        <v>0</v>
      </c>
      <c r="CL296" s="20"/>
      <c r="CM296" s="19">
        <f t="shared" si="1595"/>
        <v>0</v>
      </c>
      <c r="CN296" s="20"/>
      <c r="CO296" s="19">
        <f t="shared" si="1596"/>
        <v>0</v>
      </c>
      <c r="CP296" s="20"/>
      <c r="CQ296" s="19">
        <f t="shared" si="1597"/>
        <v>0</v>
      </c>
      <c r="CR296" s="20"/>
      <c r="CS296" s="19">
        <f t="shared" si="1598"/>
        <v>0</v>
      </c>
      <c r="CT296" s="20">
        <v>0</v>
      </c>
      <c r="CU296" s="19">
        <f t="shared" si="1599"/>
        <v>0</v>
      </c>
      <c r="CV296" s="24">
        <v>0</v>
      </c>
      <c r="CW296" s="19">
        <f t="shared" si="1600"/>
        <v>0</v>
      </c>
      <c r="CX296" s="20"/>
      <c r="CY296" s="19">
        <f t="shared" si="1601"/>
        <v>0</v>
      </c>
      <c r="CZ296" s="20">
        <v>0</v>
      </c>
      <c r="DA296" s="19">
        <f t="shared" si="1602"/>
        <v>0</v>
      </c>
      <c r="DB296" s="20"/>
      <c r="DC296" s="19">
        <f t="shared" si="1603"/>
        <v>0</v>
      </c>
      <c r="DD296" s="20"/>
      <c r="DE296" s="19">
        <f t="shared" si="1604"/>
        <v>0</v>
      </c>
      <c r="DF296" s="20"/>
      <c r="DG296" s="19">
        <f t="shared" si="1605"/>
        <v>0</v>
      </c>
      <c r="DH296" s="20"/>
      <c r="DI296" s="19">
        <f t="shared" si="1606"/>
        <v>0</v>
      </c>
      <c r="DJ296" s="20"/>
      <c r="DK296" s="19">
        <f t="shared" si="1607"/>
        <v>0</v>
      </c>
      <c r="DL296" s="19">
        <f t="shared" si="1556"/>
        <v>536</v>
      </c>
      <c r="DM296" s="19">
        <f t="shared" si="1556"/>
        <v>29864720.995200001</v>
      </c>
    </row>
    <row r="297" spans="1:117" ht="30" customHeight="1" x14ac:dyDescent="0.25">
      <c r="A297" s="123"/>
      <c r="B297" s="81">
        <v>252</v>
      </c>
      <c r="C297" s="13" t="s">
        <v>416</v>
      </c>
      <c r="D297" s="14">
        <v>22900</v>
      </c>
      <c r="E297" s="23">
        <v>1.95</v>
      </c>
      <c r="F297" s="23"/>
      <c r="G297" s="16">
        <v>1</v>
      </c>
      <c r="H297" s="14">
        <v>1.4</v>
      </c>
      <c r="I297" s="14">
        <v>1.68</v>
      </c>
      <c r="J297" s="14">
        <v>2.23</v>
      </c>
      <c r="K297" s="17">
        <v>2.57</v>
      </c>
      <c r="L297" s="20">
        <v>35</v>
      </c>
      <c r="M297" s="19">
        <f t="shared" si="1499"/>
        <v>2406904.5</v>
      </c>
      <c r="N297" s="20">
        <v>0</v>
      </c>
      <c r="O297" s="20">
        <f t="shared" si="1557"/>
        <v>0</v>
      </c>
      <c r="P297" s="20"/>
      <c r="Q297" s="19">
        <f t="shared" si="1558"/>
        <v>0</v>
      </c>
      <c r="R297" s="20"/>
      <c r="S297" s="19">
        <f t="shared" si="1608"/>
        <v>0</v>
      </c>
      <c r="T297" s="20">
        <v>10</v>
      </c>
      <c r="U297" s="19">
        <f t="shared" si="1560"/>
        <v>687687</v>
      </c>
      <c r="V297" s="20">
        <v>0</v>
      </c>
      <c r="W297" s="19">
        <f t="shared" si="1561"/>
        <v>0</v>
      </c>
      <c r="X297" s="20"/>
      <c r="Y297" s="19">
        <f t="shared" si="1562"/>
        <v>0</v>
      </c>
      <c r="Z297" s="20">
        <v>0</v>
      </c>
      <c r="AA297" s="19">
        <f t="shared" si="1563"/>
        <v>0</v>
      </c>
      <c r="AB297" s="20">
        <v>7</v>
      </c>
      <c r="AC297" s="19">
        <f t="shared" si="1564"/>
        <v>481380.9</v>
      </c>
      <c r="AD297" s="20">
        <v>0</v>
      </c>
      <c r="AE297" s="19">
        <f t="shared" si="1565"/>
        <v>0</v>
      </c>
      <c r="AF297" s="20"/>
      <c r="AG297" s="19">
        <f t="shared" si="1566"/>
        <v>0</v>
      </c>
      <c r="AH297" s="20">
        <v>27</v>
      </c>
      <c r="AI297" s="19">
        <f t="shared" si="1567"/>
        <v>1856754.9000000001</v>
      </c>
      <c r="AJ297" s="24"/>
      <c r="AK297" s="19">
        <f t="shared" si="1568"/>
        <v>0</v>
      </c>
      <c r="AL297" s="20">
        <v>0</v>
      </c>
      <c r="AM297" s="19">
        <f t="shared" si="1569"/>
        <v>0</v>
      </c>
      <c r="AN297" s="20"/>
      <c r="AO297" s="19">
        <f t="shared" si="1570"/>
        <v>0</v>
      </c>
      <c r="AP297" s="20"/>
      <c r="AQ297" s="20">
        <f t="shared" si="1571"/>
        <v>0</v>
      </c>
      <c r="AR297" s="20"/>
      <c r="AS297" s="20">
        <f t="shared" si="1572"/>
        <v>0</v>
      </c>
      <c r="AT297" s="20">
        <v>0</v>
      </c>
      <c r="AU297" s="19">
        <f t="shared" si="1573"/>
        <v>0</v>
      </c>
      <c r="AV297" s="20">
        <v>0</v>
      </c>
      <c r="AW297" s="19">
        <f t="shared" si="1574"/>
        <v>0</v>
      </c>
      <c r="AX297" s="20">
        <v>0</v>
      </c>
      <c r="AY297" s="19">
        <f t="shared" si="1575"/>
        <v>0</v>
      </c>
      <c r="AZ297" s="20"/>
      <c r="BA297" s="19">
        <f t="shared" si="1576"/>
        <v>0</v>
      </c>
      <c r="BB297" s="20"/>
      <c r="BC297" s="19">
        <f t="shared" si="1577"/>
        <v>0</v>
      </c>
      <c r="BD297" s="20">
        <v>35</v>
      </c>
      <c r="BE297" s="19">
        <f t="shared" si="1578"/>
        <v>2625714</v>
      </c>
      <c r="BF297" s="20"/>
      <c r="BG297" s="19">
        <f t="shared" si="1579"/>
        <v>0</v>
      </c>
      <c r="BH297" s="20">
        <v>0</v>
      </c>
      <c r="BI297" s="19">
        <f t="shared" si="1580"/>
        <v>0</v>
      </c>
      <c r="BJ297" s="20">
        <v>0</v>
      </c>
      <c r="BK297" s="19">
        <f t="shared" si="1581"/>
        <v>0</v>
      </c>
      <c r="BL297" s="20">
        <v>3</v>
      </c>
      <c r="BM297" s="19">
        <f t="shared" si="1582"/>
        <v>247567.32</v>
      </c>
      <c r="BN297" s="20"/>
      <c r="BO297" s="19">
        <f t="shared" si="1583"/>
        <v>0</v>
      </c>
      <c r="BP297" s="20"/>
      <c r="BQ297" s="19">
        <f t="shared" si="1584"/>
        <v>0</v>
      </c>
      <c r="BR297" s="20"/>
      <c r="BS297" s="19">
        <f t="shared" si="1585"/>
        <v>0</v>
      </c>
      <c r="BT297" s="20"/>
      <c r="BU297" s="19">
        <f t="shared" si="1586"/>
        <v>0</v>
      </c>
      <c r="BV297" s="20">
        <v>1</v>
      </c>
      <c r="BW297" s="19">
        <f t="shared" si="1587"/>
        <v>75020.399999999994</v>
      </c>
      <c r="BX297" s="20"/>
      <c r="BY297" s="22">
        <f t="shared" si="1588"/>
        <v>0</v>
      </c>
      <c r="BZ297" s="20">
        <v>0</v>
      </c>
      <c r="CA297" s="19">
        <f t="shared" si="1589"/>
        <v>0</v>
      </c>
      <c r="CB297" s="20">
        <v>0</v>
      </c>
      <c r="CC297" s="19">
        <f t="shared" si="1590"/>
        <v>0</v>
      </c>
      <c r="CD297" s="20">
        <v>0</v>
      </c>
      <c r="CE297" s="21">
        <f t="shared" si="1591"/>
        <v>0</v>
      </c>
      <c r="CF297" s="20"/>
      <c r="CG297" s="20">
        <f t="shared" si="1592"/>
        <v>0</v>
      </c>
      <c r="CH297" s="20"/>
      <c r="CI297" s="19">
        <f t="shared" si="1593"/>
        <v>0</v>
      </c>
      <c r="CJ297" s="20">
        <v>0</v>
      </c>
      <c r="CK297" s="19">
        <f t="shared" si="1594"/>
        <v>0</v>
      </c>
      <c r="CL297" s="20"/>
      <c r="CM297" s="19">
        <f t="shared" si="1595"/>
        <v>0</v>
      </c>
      <c r="CN297" s="20"/>
      <c r="CO297" s="19">
        <f t="shared" si="1596"/>
        <v>0</v>
      </c>
      <c r="CP297" s="20"/>
      <c r="CQ297" s="19">
        <f t="shared" si="1597"/>
        <v>0</v>
      </c>
      <c r="CR297" s="20"/>
      <c r="CS297" s="19">
        <f t="shared" si="1598"/>
        <v>0</v>
      </c>
      <c r="CT297" s="20">
        <v>0</v>
      </c>
      <c r="CU297" s="19">
        <f t="shared" si="1599"/>
        <v>0</v>
      </c>
      <c r="CV297" s="24"/>
      <c r="CW297" s="19">
        <f t="shared" si="1600"/>
        <v>0</v>
      </c>
      <c r="CX297" s="20"/>
      <c r="CY297" s="19">
        <f t="shared" si="1601"/>
        <v>0</v>
      </c>
      <c r="CZ297" s="20">
        <v>0</v>
      </c>
      <c r="DA297" s="19">
        <f t="shared" si="1602"/>
        <v>0</v>
      </c>
      <c r="DB297" s="20"/>
      <c r="DC297" s="19">
        <f t="shared" si="1603"/>
        <v>0</v>
      </c>
      <c r="DD297" s="20"/>
      <c r="DE297" s="19">
        <f t="shared" si="1604"/>
        <v>0</v>
      </c>
      <c r="DF297" s="20"/>
      <c r="DG297" s="19">
        <f t="shared" si="1605"/>
        <v>0</v>
      </c>
      <c r="DH297" s="20"/>
      <c r="DI297" s="19">
        <f t="shared" si="1606"/>
        <v>0</v>
      </c>
      <c r="DJ297" s="20"/>
      <c r="DK297" s="19">
        <f t="shared" si="1607"/>
        <v>0</v>
      </c>
      <c r="DL297" s="19">
        <f t="shared" si="1556"/>
        <v>118</v>
      </c>
      <c r="DM297" s="19">
        <f t="shared" si="1556"/>
        <v>8381029.0200000005</v>
      </c>
    </row>
    <row r="298" spans="1:117" ht="30" customHeight="1" x14ac:dyDescent="0.25">
      <c r="A298" s="123"/>
      <c r="B298" s="81">
        <v>253</v>
      </c>
      <c r="C298" s="13" t="s">
        <v>417</v>
      </c>
      <c r="D298" s="14">
        <v>22900</v>
      </c>
      <c r="E298" s="23">
        <v>2.14</v>
      </c>
      <c r="F298" s="23"/>
      <c r="G298" s="16">
        <v>1</v>
      </c>
      <c r="H298" s="14">
        <v>1.4</v>
      </c>
      <c r="I298" s="14">
        <v>1.68</v>
      </c>
      <c r="J298" s="14">
        <v>2.23</v>
      </c>
      <c r="K298" s="17">
        <v>2.57</v>
      </c>
      <c r="L298" s="20">
        <v>245</v>
      </c>
      <c r="M298" s="19">
        <f t="shared" ref="M298:M299" si="1609">(L298*$D298*$E298*$G298*$H298)</f>
        <v>16809058</v>
      </c>
      <c r="N298" s="20">
        <v>0</v>
      </c>
      <c r="O298" s="20">
        <f t="shared" ref="O298:O299" si="1610">(N298*$D298*$E298*$G298*$H298)</f>
        <v>0</v>
      </c>
      <c r="P298" s="20"/>
      <c r="Q298" s="19">
        <f t="shared" ref="Q298:Q299" si="1611">(P298*$D298*$E298*$G298*$H298)</f>
        <v>0</v>
      </c>
      <c r="R298" s="20"/>
      <c r="S298" s="19">
        <f t="shared" ref="S298:S299" si="1612">(R298*$D298*$E298*$G298*$H298)</f>
        <v>0</v>
      </c>
      <c r="T298" s="20"/>
      <c r="U298" s="19">
        <f t="shared" ref="U298:U299" si="1613">(T298*$D298*$E298*$G298*$H298)</f>
        <v>0</v>
      </c>
      <c r="V298" s="20"/>
      <c r="W298" s="19">
        <f t="shared" ref="W298:W299" si="1614">(V298*$D298*$E298*$G298*$H298)</f>
        <v>0</v>
      </c>
      <c r="X298" s="20"/>
      <c r="Y298" s="19">
        <f t="shared" ref="Y298:Y299" si="1615">(X298*$D298*$E298*$G298*$H298)</f>
        <v>0</v>
      </c>
      <c r="Z298" s="20"/>
      <c r="AA298" s="19">
        <f t="shared" ref="AA298:AA299" si="1616">(Z298*$D298*$E298*$G298*$H298)</f>
        <v>0</v>
      </c>
      <c r="AB298" s="20">
        <v>17</v>
      </c>
      <c r="AC298" s="19">
        <f t="shared" ref="AC298:AC299" si="1617">(AB298*$D298*$E298*$G298*$H298)</f>
        <v>1166342.7999999998</v>
      </c>
      <c r="AD298" s="20"/>
      <c r="AE298" s="19">
        <f t="shared" ref="AE298:AE299" si="1618">(AD298*$D298*$E298*$G298*$H298)</f>
        <v>0</v>
      </c>
      <c r="AF298" s="77"/>
      <c r="AG298" s="19">
        <f t="shared" ref="AG298:AG299" si="1619">(AF298*$D298*$E298*$G298*$H298)</f>
        <v>0</v>
      </c>
      <c r="AH298" s="20">
        <v>170</v>
      </c>
      <c r="AI298" s="19">
        <f t="shared" ref="AI298:AI299" si="1620">(AH298*$D298*$E298*$G298*$H298)</f>
        <v>11663428</v>
      </c>
      <c r="AJ298" s="24">
        <v>0</v>
      </c>
      <c r="AK298" s="19">
        <f t="shared" ref="AK298:AK299" si="1621">(AJ298*$D298*$E298*$G298*$I298)</f>
        <v>0</v>
      </c>
      <c r="AL298" s="20"/>
      <c r="AM298" s="19">
        <f t="shared" ref="AM298:AM299" si="1622">(AL298*$D298*$E298*$G298*$I298)</f>
        <v>0</v>
      </c>
      <c r="AN298" s="20"/>
      <c r="AO298" s="19">
        <f t="shared" ref="AO298:AO299" si="1623">(AN298*$D298*$E298*$G298*$H298)</f>
        <v>0</v>
      </c>
      <c r="AP298" s="20">
        <f>17-6</f>
        <v>11</v>
      </c>
      <c r="AQ298" s="20">
        <f t="shared" ref="AQ298:AQ299" si="1624">(AP298*$D298*$E298*$G298*$H298)</f>
        <v>754692.39999999991</v>
      </c>
      <c r="AR298" s="20"/>
      <c r="AS298" s="20">
        <f t="shared" ref="AS298:AS299" si="1625">(AR298*$D298*$E298*$G298*$H298)</f>
        <v>0</v>
      </c>
      <c r="AT298" s="20"/>
      <c r="AU298" s="19">
        <f t="shared" ref="AU298:AU299" si="1626">(AT298*$D298*$E298*$G298*$H298)</f>
        <v>0</v>
      </c>
      <c r="AV298" s="20"/>
      <c r="AW298" s="19">
        <f t="shared" ref="AW298:AW299" si="1627">(AV298*$D298*$E298*$G298*$H298)</f>
        <v>0</v>
      </c>
      <c r="AX298" s="20"/>
      <c r="AY298" s="19">
        <f t="shared" ref="AY298:AY299" si="1628">(AX298*$D298*$E298*$G298*$H298)</f>
        <v>0</v>
      </c>
      <c r="AZ298" s="20"/>
      <c r="BA298" s="19">
        <f t="shared" ref="BA298:BA299" si="1629">(AZ298*$D298*$E298*$G298*$H298)</f>
        <v>0</v>
      </c>
      <c r="BB298" s="20"/>
      <c r="BC298" s="19">
        <f t="shared" ref="BC298:BC299" si="1630">(BB298*$D298*$E298*$G298*$H298)</f>
        <v>0</v>
      </c>
      <c r="BD298" s="20">
        <v>101</v>
      </c>
      <c r="BE298" s="19">
        <f t="shared" ref="BE298:BE299" si="1631">(BD298*$D298*$E298*$G298*$I298)</f>
        <v>8315338.0800000001</v>
      </c>
      <c r="BF298" s="20">
        <v>2</v>
      </c>
      <c r="BG298" s="19">
        <f t="shared" ref="BG298:BG299" si="1632">(BF298*$D298*$E298*$G298*$I298)</f>
        <v>164660.16</v>
      </c>
      <c r="BH298" s="20"/>
      <c r="BI298" s="19">
        <f t="shared" ref="BI298:BI299" si="1633">(BH298*$D298*$E298*$G298*$I298)</f>
        <v>0</v>
      </c>
      <c r="BJ298" s="20"/>
      <c r="BK298" s="19">
        <f t="shared" ref="BK298:BK299" si="1634">(BJ298*$D298*$E298*$G298*$I298)</f>
        <v>0</v>
      </c>
      <c r="BL298" s="20"/>
      <c r="BM298" s="19">
        <f t="shared" ref="BM298:BM299" si="1635">(BL298*$D298*$E298*$G298*$I298)</f>
        <v>0</v>
      </c>
      <c r="BN298" s="20"/>
      <c r="BO298" s="19">
        <f t="shared" ref="BO298:BO299" si="1636">(BN298*$D298*$E298*$G298*$I298)</f>
        <v>0</v>
      </c>
      <c r="BP298" s="20"/>
      <c r="BQ298" s="19">
        <f t="shared" ref="BQ298:BQ299" si="1637">(BP298*$D298*$E298*$G298*$I298)</f>
        <v>0</v>
      </c>
      <c r="BR298" s="20"/>
      <c r="BS298" s="19">
        <f t="shared" ref="BS298:BS299" si="1638">(BR298*$D298*$E298*$G298*$I298)</f>
        <v>0</v>
      </c>
      <c r="BT298" s="20"/>
      <c r="BU298" s="19">
        <f t="shared" ref="BU298:BU299" si="1639">(BT298*$D298*$E298*$G298*$I298)</f>
        <v>0</v>
      </c>
      <c r="BV298" s="20"/>
      <c r="BW298" s="19">
        <f t="shared" ref="BW298:BW299" si="1640">(BV298*$D298*$E298*$G298*$I298)</f>
        <v>0</v>
      </c>
      <c r="BX298" s="20"/>
      <c r="BY298" s="22">
        <f t="shared" ref="BY298:BY299" si="1641">(BX298*$D298*$E298*$G298*$I298)</f>
        <v>0</v>
      </c>
      <c r="BZ298" s="20"/>
      <c r="CA298" s="19">
        <f t="shared" ref="CA298:CA299" si="1642">(BZ298*$D298*$E298*$G298*$H298)</f>
        <v>0</v>
      </c>
      <c r="CB298" s="20"/>
      <c r="CC298" s="19">
        <f t="shared" ref="CC298:CC299" si="1643">(CB298*$D298*$E298*$G298*$H298)</f>
        <v>0</v>
      </c>
      <c r="CD298" s="20"/>
      <c r="CE298" s="21">
        <f t="shared" ref="CE298:CE299" si="1644">(CD298*$D298*$E298*$G298*$H298)</f>
        <v>0</v>
      </c>
      <c r="CF298" s="20"/>
      <c r="CG298" s="20">
        <f t="shared" ref="CG298:CG299" si="1645">(CF298*$D298*$E298*$G298*$H298)</f>
        <v>0</v>
      </c>
      <c r="CH298" s="20"/>
      <c r="CI298" s="19">
        <f t="shared" ref="CI298:CI299" si="1646">(CH298*$D298*$E298*$G298*$I298)</f>
        <v>0</v>
      </c>
      <c r="CJ298" s="20"/>
      <c r="CK298" s="19">
        <f t="shared" ref="CK298:CK299" si="1647">(CJ298*$D298*$E298*$G298*$H298)</f>
        <v>0</v>
      </c>
      <c r="CL298" s="20"/>
      <c r="CM298" s="19">
        <f t="shared" ref="CM298:CM299" si="1648">(CL298*$D298*$E298*$G298*$H298)</f>
        <v>0</v>
      </c>
      <c r="CN298" s="20"/>
      <c r="CO298" s="19">
        <f t="shared" ref="CO298:CO299" si="1649">(CN298*$D298*$E298*$G298*$H298)</f>
        <v>0</v>
      </c>
      <c r="CP298" s="20"/>
      <c r="CQ298" s="19">
        <f t="shared" ref="CQ298:CQ299" si="1650">(CP298*$D298*$E298*$G298*$H298)</f>
        <v>0</v>
      </c>
      <c r="CR298" s="20"/>
      <c r="CS298" s="19">
        <f t="shared" ref="CS298:CS299" si="1651">(CR298*$D298*$E298*$G298*$H298)</f>
        <v>0</v>
      </c>
      <c r="CT298" s="20"/>
      <c r="CU298" s="19">
        <f t="shared" ref="CU298:CU299" si="1652">(CT298*$D298*$E298*$G298*$I298)</f>
        <v>0</v>
      </c>
      <c r="CV298" s="24">
        <v>0</v>
      </c>
      <c r="CW298" s="19">
        <f t="shared" ref="CW298:CW299" si="1653">(CV298*$D298*$E298*$G298*$I298)</f>
        <v>0</v>
      </c>
      <c r="CX298" s="20"/>
      <c r="CY298" s="19">
        <f t="shared" ref="CY298:CY299" si="1654">(CX298*$D298*$E298*$G298*$H298)</f>
        <v>0</v>
      </c>
      <c r="CZ298" s="20"/>
      <c r="DA298" s="19">
        <f t="shared" ref="DA298:DA299" si="1655">(CZ298*$D298*$E298*$G298*$I298)</f>
        <v>0</v>
      </c>
      <c r="DB298" s="20"/>
      <c r="DC298" s="19">
        <f t="shared" ref="DC298:DC299" si="1656">(DB298*$D298*$E298*$G298*$I298)</f>
        <v>0</v>
      </c>
      <c r="DD298" s="20"/>
      <c r="DE298" s="19">
        <f t="shared" ref="DE298:DE299" si="1657">(DD298*$D298*$E298*$G298*$I298)</f>
        <v>0</v>
      </c>
      <c r="DF298" s="20"/>
      <c r="DG298" s="19">
        <f t="shared" ref="DG298:DG299" si="1658">(DF298*$D298*$E298*$G298*$I298)</f>
        <v>0</v>
      </c>
      <c r="DH298" s="20"/>
      <c r="DI298" s="19">
        <f t="shared" ref="DI298:DI299" si="1659">(DH298*$D298*$E298*$G298*$J298)</f>
        <v>0</v>
      </c>
      <c r="DJ298" s="20"/>
      <c r="DK298" s="19">
        <f t="shared" ref="DK298:DK299" si="1660">(DJ298*$D298*$E298*$G298*$K298)</f>
        <v>0</v>
      </c>
      <c r="DL298" s="19">
        <f t="shared" si="1556"/>
        <v>546</v>
      </c>
      <c r="DM298" s="19">
        <f t="shared" si="1556"/>
        <v>38873519.439999998</v>
      </c>
    </row>
    <row r="299" spans="1:117" ht="30" customHeight="1" x14ac:dyDescent="0.25">
      <c r="A299" s="123"/>
      <c r="B299" s="81">
        <v>254</v>
      </c>
      <c r="C299" s="13" t="s">
        <v>418</v>
      </c>
      <c r="D299" s="14">
        <v>22900</v>
      </c>
      <c r="E299" s="23">
        <v>4.13</v>
      </c>
      <c r="F299" s="23"/>
      <c r="G299" s="16">
        <v>1</v>
      </c>
      <c r="H299" s="14">
        <v>1.4</v>
      </c>
      <c r="I299" s="14">
        <v>1.68</v>
      </c>
      <c r="J299" s="14">
        <v>2.23</v>
      </c>
      <c r="K299" s="17">
        <v>2.57</v>
      </c>
      <c r="L299" s="20">
        <v>15</v>
      </c>
      <c r="M299" s="19">
        <f t="shared" si="1609"/>
        <v>1986116.9999999998</v>
      </c>
      <c r="N299" s="20">
        <v>0</v>
      </c>
      <c r="O299" s="20">
        <f t="shared" si="1610"/>
        <v>0</v>
      </c>
      <c r="P299" s="20"/>
      <c r="Q299" s="19">
        <f t="shared" si="1611"/>
        <v>0</v>
      </c>
      <c r="R299" s="20"/>
      <c r="S299" s="19">
        <f t="shared" si="1612"/>
        <v>0</v>
      </c>
      <c r="T299" s="20">
        <v>29</v>
      </c>
      <c r="U299" s="19">
        <f t="shared" si="1613"/>
        <v>3839826.1999999997</v>
      </c>
      <c r="V299" s="20"/>
      <c r="W299" s="19">
        <f t="shared" si="1614"/>
        <v>0</v>
      </c>
      <c r="X299" s="20"/>
      <c r="Y299" s="19">
        <f t="shared" si="1615"/>
        <v>0</v>
      </c>
      <c r="Z299" s="20"/>
      <c r="AA299" s="19">
        <f t="shared" si="1616"/>
        <v>0</v>
      </c>
      <c r="AB299" s="20">
        <v>1</v>
      </c>
      <c r="AC299" s="19">
        <f t="shared" si="1617"/>
        <v>132407.79999999999</v>
      </c>
      <c r="AD299" s="20"/>
      <c r="AE299" s="19">
        <f t="shared" si="1618"/>
        <v>0</v>
      </c>
      <c r="AF299" s="77"/>
      <c r="AG299" s="19">
        <f t="shared" si="1619"/>
        <v>0</v>
      </c>
      <c r="AH299" s="20">
        <v>10</v>
      </c>
      <c r="AI299" s="19">
        <f t="shared" si="1620"/>
        <v>1324078</v>
      </c>
      <c r="AJ299" s="24">
        <v>5</v>
      </c>
      <c r="AK299" s="19">
        <f t="shared" si="1621"/>
        <v>794446.79999999993</v>
      </c>
      <c r="AL299" s="20"/>
      <c r="AM299" s="19">
        <f t="shared" si="1622"/>
        <v>0</v>
      </c>
      <c r="AN299" s="20"/>
      <c r="AO299" s="19">
        <f t="shared" si="1623"/>
        <v>0</v>
      </c>
      <c r="AP299" s="20"/>
      <c r="AQ299" s="20">
        <f t="shared" si="1624"/>
        <v>0</v>
      </c>
      <c r="AR299" s="20"/>
      <c r="AS299" s="20">
        <f t="shared" si="1625"/>
        <v>0</v>
      </c>
      <c r="AT299" s="20"/>
      <c r="AU299" s="19">
        <f t="shared" si="1626"/>
        <v>0</v>
      </c>
      <c r="AV299" s="20"/>
      <c r="AW299" s="19">
        <f t="shared" si="1627"/>
        <v>0</v>
      </c>
      <c r="AX299" s="20"/>
      <c r="AY299" s="19">
        <f t="shared" si="1628"/>
        <v>0</v>
      </c>
      <c r="AZ299" s="20"/>
      <c r="BA299" s="19">
        <f t="shared" si="1629"/>
        <v>0</v>
      </c>
      <c r="BB299" s="20"/>
      <c r="BC299" s="19">
        <f t="shared" si="1630"/>
        <v>0</v>
      </c>
      <c r="BD299" s="20"/>
      <c r="BE299" s="19">
        <f t="shared" si="1631"/>
        <v>0</v>
      </c>
      <c r="BF299" s="20"/>
      <c r="BG299" s="19">
        <f t="shared" si="1632"/>
        <v>0</v>
      </c>
      <c r="BH299" s="20"/>
      <c r="BI299" s="19">
        <f t="shared" si="1633"/>
        <v>0</v>
      </c>
      <c r="BJ299" s="20"/>
      <c r="BK299" s="19">
        <f t="shared" si="1634"/>
        <v>0</v>
      </c>
      <c r="BL299" s="20"/>
      <c r="BM299" s="19">
        <f t="shared" si="1635"/>
        <v>0</v>
      </c>
      <c r="BN299" s="20"/>
      <c r="BO299" s="19">
        <f t="shared" si="1636"/>
        <v>0</v>
      </c>
      <c r="BP299" s="20"/>
      <c r="BQ299" s="19">
        <f t="shared" si="1637"/>
        <v>0</v>
      </c>
      <c r="BR299" s="20"/>
      <c r="BS299" s="19">
        <f t="shared" si="1638"/>
        <v>0</v>
      </c>
      <c r="BT299" s="20"/>
      <c r="BU299" s="19">
        <f t="shared" si="1639"/>
        <v>0</v>
      </c>
      <c r="BV299" s="20"/>
      <c r="BW299" s="19">
        <f t="shared" si="1640"/>
        <v>0</v>
      </c>
      <c r="BX299" s="20"/>
      <c r="BY299" s="22">
        <f t="shared" si="1641"/>
        <v>0</v>
      </c>
      <c r="BZ299" s="20"/>
      <c r="CA299" s="19">
        <f t="shared" si="1642"/>
        <v>0</v>
      </c>
      <c r="CB299" s="20"/>
      <c r="CC299" s="19">
        <f t="shared" si="1643"/>
        <v>0</v>
      </c>
      <c r="CD299" s="20"/>
      <c r="CE299" s="21">
        <f t="shared" si="1644"/>
        <v>0</v>
      </c>
      <c r="CF299" s="20"/>
      <c r="CG299" s="20">
        <f t="shared" si="1645"/>
        <v>0</v>
      </c>
      <c r="CH299" s="20"/>
      <c r="CI299" s="19">
        <f t="shared" si="1646"/>
        <v>0</v>
      </c>
      <c r="CJ299" s="20"/>
      <c r="CK299" s="19">
        <f t="shared" si="1647"/>
        <v>0</v>
      </c>
      <c r="CL299" s="20"/>
      <c r="CM299" s="19">
        <f t="shared" si="1648"/>
        <v>0</v>
      </c>
      <c r="CN299" s="20"/>
      <c r="CO299" s="19">
        <f t="shared" si="1649"/>
        <v>0</v>
      </c>
      <c r="CP299" s="20"/>
      <c r="CQ299" s="19">
        <f t="shared" si="1650"/>
        <v>0</v>
      </c>
      <c r="CR299" s="20"/>
      <c r="CS299" s="19">
        <f t="shared" si="1651"/>
        <v>0</v>
      </c>
      <c r="CT299" s="20"/>
      <c r="CU299" s="19">
        <f t="shared" si="1652"/>
        <v>0</v>
      </c>
      <c r="CV299" s="24">
        <v>0</v>
      </c>
      <c r="CW299" s="19">
        <f t="shared" si="1653"/>
        <v>0</v>
      </c>
      <c r="CX299" s="20"/>
      <c r="CY299" s="19">
        <f t="shared" si="1654"/>
        <v>0</v>
      </c>
      <c r="CZ299" s="20"/>
      <c r="DA299" s="19">
        <f t="shared" si="1655"/>
        <v>0</v>
      </c>
      <c r="DB299" s="20"/>
      <c r="DC299" s="19">
        <f t="shared" si="1656"/>
        <v>0</v>
      </c>
      <c r="DD299" s="20"/>
      <c r="DE299" s="19">
        <f t="shared" si="1657"/>
        <v>0</v>
      </c>
      <c r="DF299" s="20"/>
      <c r="DG299" s="19">
        <f t="shared" si="1658"/>
        <v>0</v>
      </c>
      <c r="DH299" s="20"/>
      <c r="DI299" s="19">
        <f t="shared" si="1659"/>
        <v>0</v>
      </c>
      <c r="DJ299" s="20"/>
      <c r="DK299" s="19">
        <f t="shared" si="1660"/>
        <v>0</v>
      </c>
      <c r="DL299" s="19">
        <f t="shared" si="1556"/>
        <v>60</v>
      </c>
      <c r="DM299" s="19">
        <f t="shared" si="1556"/>
        <v>8076875.7999999989</v>
      </c>
    </row>
    <row r="300" spans="1:117" ht="15.75" customHeight="1" x14ac:dyDescent="0.25">
      <c r="A300" s="124">
        <v>31</v>
      </c>
      <c r="B300" s="126"/>
      <c r="C300" s="56" t="s">
        <v>419</v>
      </c>
      <c r="D300" s="62">
        <v>22900</v>
      </c>
      <c r="E300" s="70">
        <v>0.9</v>
      </c>
      <c r="F300" s="25"/>
      <c r="G300" s="63">
        <v>1</v>
      </c>
      <c r="H300" s="62">
        <v>1.4</v>
      </c>
      <c r="I300" s="62">
        <v>1.68</v>
      </c>
      <c r="J300" s="62">
        <v>2.23</v>
      </c>
      <c r="K300" s="64">
        <v>2.57</v>
      </c>
      <c r="L300" s="28">
        <f>SUM(L301:L319)</f>
        <v>327</v>
      </c>
      <c r="M300" s="28">
        <f t="shared" ref="M300:BX300" si="1661">SUM(M301:M319)</f>
        <v>15531771.569999998</v>
      </c>
      <c r="N300" s="61">
        <f t="shared" si="1661"/>
        <v>681</v>
      </c>
      <c r="O300" s="61">
        <f t="shared" si="1661"/>
        <v>31511261.040000003</v>
      </c>
      <c r="P300" s="28">
        <f t="shared" si="1661"/>
        <v>592</v>
      </c>
      <c r="Q300" s="28">
        <f t="shared" si="1661"/>
        <v>20171398.590000004</v>
      </c>
      <c r="R300" s="61">
        <f t="shared" si="1661"/>
        <v>0</v>
      </c>
      <c r="S300" s="61">
        <f t="shared" si="1661"/>
        <v>0</v>
      </c>
      <c r="T300" s="28">
        <f t="shared" si="1661"/>
        <v>257</v>
      </c>
      <c r="U300" s="28">
        <f t="shared" si="1661"/>
        <v>13059721.149999999</v>
      </c>
      <c r="V300" s="28">
        <f t="shared" si="1661"/>
        <v>0</v>
      </c>
      <c r="W300" s="28">
        <f t="shared" si="1661"/>
        <v>0</v>
      </c>
      <c r="X300" s="28">
        <f t="shared" si="1661"/>
        <v>0</v>
      </c>
      <c r="Y300" s="28">
        <f t="shared" si="1661"/>
        <v>0</v>
      </c>
      <c r="Z300" s="28">
        <f t="shared" si="1661"/>
        <v>0</v>
      </c>
      <c r="AA300" s="28">
        <f t="shared" si="1661"/>
        <v>0</v>
      </c>
      <c r="AB300" s="28">
        <f t="shared" si="1661"/>
        <v>54</v>
      </c>
      <c r="AC300" s="28">
        <f t="shared" si="1661"/>
        <v>2133945.66</v>
      </c>
      <c r="AD300" s="28">
        <f t="shared" si="1661"/>
        <v>0</v>
      </c>
      <c r="AE300" s="28">
        <f t="shared" si="1661"/>
        <v>0</v>
      </c>
      <c r="AF300" s="28">
        <f t="shared" si="1661"/>
        <v>752</v>
      </c>
      <c r="AG300" s="28">
        <f t="shared" si="1661"/>
        <v>17661709.729999997</v>
      </c>
      <c r="AH300" s="28">
        <f t="shared" si="1661"/>
        <v>217</v>
      </c>
      <c r="AI300" s="28">
        <f t="shared" si="1661"/>
        <v>6818039.9000000004</v>
      </c>
      <c r="AJ300" s="12">
        <f t="shared" si="1661"/>
        <v>257</v>
      </c>
      <c r="AK300" s="28">
        <f t="shared" si="1661"/>
        <v>12121507.692</v>
      </c>
      <c r="AL300" s="28">
        <f t="shared" si="1661"/>
        <v>52</v>
      </c>
      <c r="AM300" s="28">
        <f t="shared" si="1661"/>
        <v>1689151.632</v>
      </c>
      <c r="AN300" s="61">
        <v>0</v>
      </c>
      <c r="AO300" s="61">
        <f t="shared" si="1661"/>
        <v>0</v>
      </c>
      <c r="AP300" s="61">
        <f t="shared" si="1661"/>
        <v>18</v>
      </c>
      <c r="AQ300" s="61">
        <f t="shared" si="1661"/>
        <v>539153.0199999999</v>
      </c>
      <c r="AR300" s="61">
        <f t="shared" si="1661"/>
        <v>328</v>
      </c>
      <c r="AS300" s="61">
        <f t="shared" si="1661"/>
        <v>9745021.7199999988</v>
      </c>
      <c r="AT300" s="28">
        <f t="shared" si="1661"/>
        <v>0</v>
      </c>
      <c r="AU300" s="28">
        <f t="shared" si="1661"/>
        <v>0</v>
      </c>
      <c r="AV300" s="28">
        <f t="shared" si="1661"/>
        <v>0</v>
      </c>
      <c r="AW300" s="28">
        <f t="shared" si="1661"/>
        <v>0</v>
      </c>
      <c r="AX300" s="28">
        <f t="shared" si="1661"/>
        <v>0</v>
      </c>
      <c r="AY300" s="28">
        <f t="shared" si="1661"/>
        <v>0</v>
      </c>
      <c r="AZ300" s="28">
        <f t="shared" si="1661"/>
        <v>257</v>
      </c>
      <c r="BA300" s="28">
        <f t="shared" si="1661"/>
        <v>6043967.2299999995</v>
      </c>
      <c r="BB300" s="28">
        <f t="shared" si="1661"/>
        <v>156</v>
      </c>
      <c r="BC300" s="28">
        <f t="shared" si="1661"/>
        <v>3870828.22</v>
      </c>
      <c r="BD300" s="28">
        <f t="shared" si="1661"/>
        <v>171</v>
      </c>
      <c r="BE300" s="28">
        <f t="shared" si="1661"/>
        <v>6685433.3280000007</v>
      </c>
      <c r="BF300" s="61">
        <v>1235</v>
      </c>
      <c r="BG300" s="61">
        <f t="shared" si="1661"/>
        <v>38460246.803999998</v>
      </c>
      <c r="BH300" s="61">
        <f t="shared" si="1661"/>
        <v>3</v>
      </c>
      <c r="BI300" s="61">
        <f t="shared" si="1661"/>
        <v>87716.160000000003</v>
      </c>
      <c r="BJ300" s="28">
        <f t="shared" si="1661"/>
        <v>0</v>
      </c>
      <c r="BK300" s="28">
        <f t="shared" si="1661"/>
        <v>0</v>
      </c>
      <c r="BL300" s="61">
        <f t="shared" si="1661"/>
        <v>430</v>
      </c>
      <c r="BM300" s="61">
        <f t="shared" si="1661"/>
        <v>13364826.552000001</v>
      </c>
      <c r="BN300" s="28">
        <f t="shared" si="1661"/>
        <v>148</v>
      </c>
      <c r="BO300" s="28">
        <f t="shared" si="1661"/>
        <v>4829774.88</v>
      </c>
      <c r="BP300" s="28">
        <f t="shared" si="1661"/>
        <v>104</v>
      </c>
      <c r="BQ300" s="28">
        <f t="shared" si="1661"/>
        <v>3766216.4399999995</v>
      </c>
      <c r="BR300" s="28">
        <f t="shared" si="1661"/>
        <v>68</v>
      </c>
      <c r="BS300" s="28">
        <f t="shared" si="1661"/>
        <v>1783831.2239999999</v>
      </c>
      <c r="BT300" s="28">
        <f t="shared" si="1661"/>
        <v>226</v>
      </c>
      <c r="BU300" s="28">
        <f t="shared" si="1661"/>
        <v>7260570.4920000006</v>
      </c>
      <c r="BV300" s="28">
        <f t="shared" si="1661"/>
        <v>130</v>
      </c>
      <c r="BW300" s="28">
        <f t="shared" si="1661"/>
        <v>3770583.0119999996</v>
      </c>
      <c r="BX300" s="28">
        <f t="shared" si="1661"/>
        <v>104</v>
      </c>
      <c r="BY300" s="28">
        <f t="shared" ref="BY300:DM300" si="1662">SUM(BY301:BY319)</f>
        <v>3789876.7199999993</v>
      </c>
      <c r="BZ300" s="28">
        <f t="shared" si="1662"/>
        <v>0</v>
      </c>
      <c r="CA300" s="28">
        <f t="shared" si="1662"/>
        <v>0</v>
      </c>
      <c r="CB300" s="28">
        <f t="shared" si="1662"/>
        <v>0</v>
      </c>
      <c r="CC300" s="28">
        <f t="shared" si="1662"/>
        <v>0</v>
      </c>
      <c r="CD300" s="28">
        <f t="shared" si="1662"/>
        <v>10</v>
      </c>
      <c r="CE300" s="29">
        <f t="shared" si="1662"/>
        <v>381514</v>
      </c>
      <c r="CF300" s="61">
        <f t="shared" si="1662"/>
        <v>0</v>
      </c>
      <c r="CG300" s="61">
        <f t="shared" si="1662"/>
        <v>0</v>
      </c>
      <c r="CH300" s="28">
        <f t="shared" si="1662"/>
        <v>0</v>
      </c>
      <c r="CI300" s="28">
        <f t="shared" si="1662"/>
        <v>0</v>
      </c>
      <c r="CJ300" s="28">
        <f t="shared" si="1662"/>
        <v>65</v>
      </c>
      <c r="CK300" s="28">
        <f t="shared" si="1662"/>
        <v>1310292.2</v>
      </c>
      <c r="CL300" s="28">
        <f t="shared" si="1662"/>
        <v>41</v>
      </c>
      <c r="CM300" s="28">
        <f t="shared" si="1662"/>
        <v>998989.6</v>
      </c>
      <c r="CN300" s="28">
        <f t="shared" si="1662"/>
        <v>218</v>
      </c>
      <c r="CO300" s="28">
        <f t="shared" si="1662"/>
        <v>5301056.879999999</v>
      </c>
      <c r="CP300" s="28">
        <f t="shared" si="1662"/>
        <v>86</v>
      </c>
      <c r="CQ300" s="28">
        <f t="shared" si="1662"/>
        <v>2192416.6879999996</v>
      </c>
      <c r="CR300" s="28">
        <f t="shared" si="1662"/>
        <v>142</v>
      </c>
      <c r="CS300" s="28">
        <f t="shared" si="1662"/>
        <v>4515057.8899999997</v>
      </c>
      <c r="CT300" s="28">
        <f t="shared" si="1662"/>
        <v>0</v>
      </c>
      <c r="CU300" s="28">
        <f t="shared" si="1662"/>
        <v>0</v>
      </c>
      <c r="CV300" s="28">
        <f t="shared" si="1662"/>
        <v>22</v>
      </c>
      <c r="CW300" s="28">
        <f t="shared" si="1662"/>
        <v>581542.75199999998</v>
      </c>
      <c r="CX300" s="28">
        <f t="shared" si="1662"/>
        <v>0</v>
      </c>
      <c r="CY300" s="28">
        <f t="shared" si="1662"/>
        <v>0</v>
      </c>
      <c r="CZ300" s="28">
        <f t="shared" si="1662"/>
        <v>8</v>
      </c>
      <c r="DA300" s="28">
        <f t="shared" si="1662"/>
        <v>233909.75999999998</v>
      </c>
      <c r="DB300" s="28">
        <f t="shared" si="1662"/>
        <v>25</v>
      </c>
      <c r="DC300" s="28">
        <f t="shared" si="1662"/>
        <v>707884.8</v>
      </c>
      <c r="DD300" s="28">
        <f t="shared" si="1662"/>
        <v>72</v>
      </c>
      <c r="DE300" s="28">
        <f t="shared" si="1662"/>
        <v>2025012.1919999998</v>
      </c>
      <c r="DF300" s="28">
        <f t="shared" si="1662"/>
        <v>142</v>
      </c>
      <c r="DG300" s="28">
        <f t="shared" si="1662"/>
        <v>4452876.2375999996</v>
      </c>
      <c r="DH300" s="28">
        <v>33</v>
      </c>
      <c r="DI300" s="28">
        <f t="shared" si="1662"/>
        <v>1417211.3840000001</v>
      </c>
      <c r="DJ300" s="28">
        <f t="shared" si="1662"/>
        <v>138</v>
      </c>
      <c r="DK300" s="28">
        <f t="shared" si="1662"/>
        <v>7548014.9559999993</v>
      </c>
      <c r="DL300" s="28">
        <f t="shared" si="1662"/>
        <v>7569</v>
      </c>
      <c r="DM300" s="28">
        <f t="shared" si="1662"/>
        <v>256362332.10559994</v>
      </c>
    </row>
    <row r="301" spans="1:117" ht="30" customHeight="1" x14ac:dyDescent="0.25">
      <c r="A301" s="123"/>
      <c r="B301" s="81">
        <v>255</v>
      </c>
      <c r="C301" s="13" t="s">
        <v>420</v>
      </c>
      <c r="D301" s="14">
        <v>22900</v>
      </c>
      <c r="E301" s="23">
        <v>0.61</v>
      </c>
      <c r="F301" s="23"/>
      <c r="G301" s="16">
        <v>1</v>
      </c>
      <c r="H301" s="14">
        <v>1.4</v>
      </c>
      <c r="I301" s="14">
        <v>1.68</v>
      </c>
      <c r="J301" s="14">
        <v>2.23</v>
      </c>
      <c r="K301" s="17">
        <v>2.57</v>
      </c>
      <c r="L301" s="20">
        <v>19</v>
      </c>
      <c r="M301" s="19">
        <f t="shared" si="1499"/>
        <v>408732.94</v>
      </c>
      <c r="N301" s="20">
        <v>9</v>
      </c>
      <c r="O301" s="20">
        <f>(N301*$D301*$E301*$G301*$H301*$O$14)</f>
        <v>193610.34</v>
      </c>
      <c r="P301" s="20">
        <v>207</v>
      </c>
      <c r="Q301" s="19">
        <f>(P301*$D301*$E301*$G301*$H301*$Q$14)</f>
        <v>4453037.82</v>
      </c>
      <c r="R301" s="20"/>
      <c r="S301" s="19">
        <f>(R301/12*7*$D301*$E301*$G301*$H301*$S$14)+(R301/12*5*$D301*$E301*$G301*$H301*$S$15)</f>
        <v>0</v>
      </c>
      <c r="T301" s="20"/>
      <c r="U301" s="19">
        <f>(T301*$D301*$E301*$G301*$H301*$U$14)</f>
        <v>0</v>
      </c>
      <c r="V301" s="20">
        <v>0</v>
      </c>
      <c r="W301" s="19">
        <f>(V301*$D301*$E301*$G301*$H301*$W$14)</f>
        <v>0</v>
      </c>
      <c r="X301" s="20"/>
      <c r="Y301" s="19">
        <f>(X301*$D301*$E301*$G301*$H301*$Y$14)</f>
        <v>0</v>
      </c>
      <c r="Z301" s="20">
        <v>0</v>
      </c>
      <c r="AA301" s="19">
        <f>(Z301*$D301*$E301*$G301*$H301*$AA$14)</f>
        <v>0</v>
      </c>
      <c r="AB301" s="20"/>
      <c r="AC301" s="19">
        <f>(AB301*$D301*$E301*$G301*$H301*$AC$14)</f>
        <v>0</v>
      </c>
      <c r="AD301" s="20">
        <v>0</v>
      </c>
      <c r="AE301" s="19">
        <f>(AD301*$D301*$E301*$G301*$H301*$AE$14)</f>
        <v>0</v>
      </c>
      <c r="AF301" s="20">
        <v>3</v>
      </c>
      <c r="AG301" s="19">
        <f>(AF301*$D301*$E301*$G301*$H301*$AG$14)</f>
        <v>64536.78</v>
      </c>
      <c r="AH301" s="20">
        <v>22</v>
      </c>
      <c r="AI301" s="19">
        <f>(AH301*$D301*$E301*$G301*$H301*$AI$14)</f>
        <v>473269.72</v>
      </c>
      <c r="AJ301" s="24">
        <v>0</v>
      </c>
      <c r="AK301" s="19">
        <f>(AJ301*$D301*$E301*$G301*$I301*$AK$14)</f>
        <v>0</v>
      </c>
      <c r="AL301" s="20"/>
      <c r="AM301" s="19">
        <f>(AL301*$D301*$E301*$G301*$I301*$AM$14)</f>
        <v>0</v>
      </c>
      <c r="AN301" s="20"/>
      <c r="AO301" s="19">
        <f>(AN301*$D301*$E301*$G301*$H301*$AO$14)</f>
        <v>0</v>
      </c>
      <c r="AP301" s="20">
        <v>0</v>
      </c>
      <c r="AQ301" s="20">
        <f>(AP301*$D301*$E301*$G301*$H301*$AQ$14)</f>
        <v>0</v>
      </c>
      <c r="AR301" s="20">
        <v>6</v>
      </c>
      <c r="AS301" s="20">
        <f>(AR301*$D301*$E301*$G301*$H301*$AS$14)</f>
        <v>134940.53999999998</v>
      </c>
      <c r="AT301" s="20">
        <v>0</v>
      </c>
      <c r="AU301" s="19">
        <f>(AT301*$D301*$E301*$G301*$H301*$AU$14)</f>
        <v>0</v>
      </c>
      <c r="AV301" s="20">
        <v>0</v>
      </c>
      <c r="AW301" s="19">
        <f>(AV301*$D301*$E301*$G301*$H301*$AW$14)</f>
        <v>0</v>
      </c>
      <c r="AX301" s="20">
        <v>0</v>
      </c>
      <c r="AY301" s="19">
        <f>(AX301*$D301*$E301*$G301*$H301*$AY$14)</f>
        <v>0</v>
      </c>
      <c r="AZ301" s="20">
        <v>17</v>
      </c>
      <c r="BA301" s="19">
        <f>(AZ301*$D301*$E301*$G301*$H301*$BA$14)</f>
        <v>365708.42</v>
      </c>
      <c r="BB301" s="20">
        <v>17</v>
      </c>
      <c r="BC301" s="19">
        <f>(BB301*$D301*$E301*$G301*$H301*$BC$14)</f>
        <v>365708.42</v>
      </c>
      <c r="BD301" s="20"/>
      <c r="BE301" s="19">
        <f>(BD301*$D301*$E301*$G301*$I301*$BE$14)</f>
        <v>0</v>
      </c>
      <c r="BF301" s="20">
        <v>207</v>
      </c>
      <c r="BG301" s="19">
        <f>(BF301*$D301*$E301*$G301*$I301*$BG$14)</f>
        <v>4857859.4399999995</v>
      </c>
      <c r="BH301" s="20"/>
      <c r="BI301" s="19">
        <f>(BH301*$D301*$E301*$G301*$I301*$BI$14)</f>
        <v>0</v>
      </c>
      <c r="BJ301" s="20">
        <v>0</v>
      </c>
      <c r="BK301" s="19">
        <f>(BJ301*$D301*$E301*$G301*$I301*$BK$14)</f>
        <v>0</v>
      </c>
      <c r="BL301" s="20">
        <v>21</v>
      </c>
      <c r="BM301" s="19">
        <f>(BL301*$D301*$E301*$G301*$I301*$BM$14)</f>
        <v>542108.95200000005</v>
      </c>
      <c r="BN301" s="20">
        <v>30</v>
      </c>
      <c r="BO301" s="19">
        <f>(BN301*$D301*$E301*$G301*$I301*$BO$14)</f>
        <v>704037.6</v>
      </c>
      <c r="BP301" s="20"/>
      <c r="BQ301" s="19">
        <f>(BP301*$D301*$E301*$G301*$I301*$BQ$14)</f>
        <v>0</v>
      </c>
      <c r="BR301" s="20">
        <v>3</v>
      </c>
      <c r="BS301" s="19">
        <f>(BR301*$D301*$E301*$G301*$I301*$BS$14)</f>
        <v>63363.383999999998</v>
      </c>
      <c r="BT301" s="20">
        <v>20</v>
      </c>
      <c r="BU301" s="19">
        <f>(BT301*$D301*$E301*$G301*$I301*$BU$14)</f>
        <v>586698</v>
      </c>
      <c r="BV301" s="20">
        <v>28</v>
      </c>
      <c r="BW301" s="19">
        <f>(BV301*$D301*$E301*$G301*$I301*$BW$14)</f>
        <v>657101.76</v>
      </c>
      <c r="BX301" s="20">
        <v>3</v>
      </c>
      <c r="BY301" s="22">
        <f>(BX301*$D301*$E301*$G301*$I301*$BY$14)</f>
        <v>70403.759999999995</v>
      </c>
      <c r="BZ301" s="20">
        <v>0</v>
      </c>
      <c r="CA301" s="19">
        <f>(BZ301*$D301*$E301*$G301*$H301*$CA$14)</f>
        <v>0</v>
      </c>
      <c r="CB301" s="20">
        <v>0</v>
      </c>
      <c r="CC301" s="19">
        <f>(CB301*$D301*$E301*$G301*$H301*$CC$14)</f>
        <v>0</v>
      </c>
      <c r="CD301" s="20">
        <v>0</v>
      </c>
      <c r="CE301" s="21">
        <f>(CD301*$D301*$E301*$G301*$H301*$CE$14)</f>
        <v>0</v>
      </c>
      <c r="CF301" s="20"/>
      <c r="CG301" s="20">
        <f>(CF301*$D301*$E301*$G301*$H301*$CG$14)</f>
        <v>0</v>
      </c>
      <c r="CH301" s="20"/>
      <c r="CI301" s="19">
        <f>(CH301*$D301*$E301*$G301*$I301*$CI$14)</f>
        <v>0</v>
      </c>
      <c r="CJ301" s="20"/>
      <c r="CK301" s="19">
        <f>(CJ301*$D301*$E301*$G301*$H301*$CK$14)</f>
        <v>0</v>
      </c>
      <c r="CL301" s="20"/>
      <c r="CM301" s="19">
        <f>(CL301*$D301*$E301*$G301*$H301*$CM$14)</f>
        <v>0</v>
      </c>
      <c r="CN301" s="20"/>
      <c r="CO301" s="19">
        <f>(CN301*$D301*$E301*$G301*$H301*$CO$14)</f>
        <v>0</v>
      </c>
      <c r="CP301" s="20">
        <v>1</v>
      </c>
      <c r="CQ301" s="19">
        <f>(CP301*$D301*$E301*$G301*$H301*$CQ$14)</f>
        <v>22098.957999999995</v>
      </c>
      <c r="CR301" s="20">
        <v>1</v>
      </c>
      <c r="CS301" s="19">
        <f>(CR301*$D301*$E301*$G301*$H301*$CS$14)</f>
        <v>22098.957999999995</v>
      </c>
      <c r="CT301" s="20">
        <v>0</v>
      </c>
      <c r="CU301" s="19">
        <f>(CT301*$D301*$E301*$G301*$I301*$CU$14)</f>
        <v>0</v>
      </c>
      <c r="CV301" s="24">
        <v>0</v>
      </c>
      <c r="CW301" s="19">
        <f>(CV301*$D301*$E301*$G301*$I301*$CW$14)</f>
        <v>0</v>
      </c>
      <c r="CX301" s="20"/>
      <c r="CY301" s="19">
        <f>(CX301*$D301*$E301*$G301*$H301*$CY$14)</f>
        <v>0</v>
      </c>
      <c r="CZ301" s="20">
        <v>0</v>
      </c>
      <c r="DA301" s="19">
        <f>(CZ301*$D301*$E301*$G301*$I301*$DA$14)</f>
        <v>0</v>
      </c>
      <c r="DB301" s="20">
        <v>4</v>
      </c>
      <c r="DC301" s="19">
        <f>(DB301*$D301*$E301*$G301*$I301*$DC$14)</f>
        <v>93871.679999999993</v>
      </c>
      <c r="DD301" s="20">
        <v>7</v>
      </c>
      <c r="DE301" s="19">
        <f>(DD301*$D301*$E301*$G301*$I301*$DE$14)</f>
        <v>197130.52799999999</v>
      </c>
      <c r="DF301" s="20">
        <v>3</v>
      </c>
      <c r="DG301" s="19">
        <f>(DF301*$D301*$E301*$G301*$I301*$DG$14)</f>
        <v>79556.248799999987</v>
      </c>
      <c r="DH301" s="20"/>
      <c r="DI301" s="19">
        <f>(DH301*$D301*$E301*$G301*$J301*$DI$14)</f>
        <v>0</v>
      </c>
      <c r="DJ301" s="20">
        <v>2</v>
      </c>
      <c r="DK301" s="19">
        <f>(DJ301*$D301*$E301*$G301*$K301*$DK$14)</f>
        <v>86160.791999999987</v>
      </c>
      <c r="DL301" s="19">
        <f t="shared" ref="DL301:DM319" si="1663">SUM(L301,N301,P301,R301,T301,V301,X301,Z301,AB301,AD301,AF301,AH301,AJ301,AN301,AP301,CD301,AR301,AT301,AV301,AX301,AZ301,CH301,BB301,BD301,BF301,BJ301,AL301,BL301,BN301,BP301,BR301,BT301,BV301,BX301,BZ301,CB301,CF301,CJ301,CL301,CN301,CP301,CR301,CT301,CV301,BH301,CX301,CZ301,DB301,DD301,DF301,DH301,DJ301)</f>
        <v>630</v>
      </c>
      <c r="DM301" s="19">
        <f t="shared" si="1663"/>
        <v>14442035.0408</v>
      </c>
    </row>
    <row r="302" spans="1:117" ht="30" customHeight="1" x14ac:dyDescent="0.25">
      <c r="A302" s="123"/>
      <c r="B302" s="81">
        <v>256</v>
      </c>
      <c r="C302" s="13" t="s">
        <v>421</v>
      </c>
      <c r="D302" s="14">
        <v>22900</v>
      </c>
      <c r="E302" s="23">
        <v>0.55000000000000004</v>
      </c>
      <c r="F302" s="23"/>
      <c r="G302" s="16">
        <v>1</v>
      </c>
      <c r="H302" s="14">
        <v>1.4</v>
      </c>
      <c r="I302" s="14">
        <v>1.68</v>
      </c>
      <c r="J302" s="14">
        <v>2.23</v>
      </c>
      <c r="K302" s="17">
        <v>2.57</v>
      </c>
      <c r="L302" s="20"/>
      <c r="M302" s="19">
        <f>(L302*$D302*$E302*$G302*$H302)</f>
        <v>0</v>
      </c>
      <c r="N302" s="20">
        <v>16</v>
      </c>
      <c r="O302" s="20">
        <f>(N302*$D302*$E302*$G302*$H302)</f>
        <v>282128</v>
      </c>
      <c r="P302" s="20"/>
      <c r="Q302" s="19">
        <f>(P302*$D302*$E302*$G302*$H302)</f>
        <v>0</v>
      </c>
      <c r="R302" s="20"/>
      <c r="S302" s="19">
        <f>(R302*$D302*$E302*$G302*$H302)</f>
        <v>0</v>
      </c>
      <c r="T302" s="20"/>
      <c r="U302" s="19">
        <f>(T302*$D302*$E302*$G302*$H302)</f>
        <v>0</v>
      </c>
      <c r="V302" s="20">
        <v>0</v>
      </c>
      <c r="W302" s="19">
        <f>(V302*$D302*$E302*$G302*$H302)</f>
        <v>0</v>
      </c>
      <c r="X302" s="20"/>
      <c r="Y302" s="19">
        <f>(X302*$D302*$E302*$G302*$H302)</f>
        <v>0</v>
      </c>
      <c r="Z302" s="20">
        <v>0</v>
      </c>
      <c r="AA302" s="19">
        <f>(Z302*$D302*$E302*$G302*$H302)</f>
        <v>0</v>
      </c>
      <c r="AB302" s="20"/>
      <c r="AC302" s="19">
        <f>(AB302*$D302*$E302*$G302*$H302)</f>
        <v>0</v>
      </c>
      <c r="AD302" s="20">
        <v>0</v>
      </c>
      <c r="AE302" s="19">
        <f>(AD302*$D302*$E302*$G302*$H302)</f>
        <v>0</v>
      </c>
      <c r="AF302" s="20">
        <v>103</v>
      </c>
      <c r="AG302" s="19">
        <f>(AF302*$D302*$E302*$G302*$H302)</f>
        <v>1816199</v>
      </c>
      <c r="AH302" s="20"/>
      <c r="AI302" s="19">
        <f>(AH302*$D302*$E302*$G302*$H302)</f>
        <v>0</v>
      </c>
      <c r="AJ302" s="24">
        <v>16</v>
      </c>
      <c r="AK302" s="19">
        <f>(AJ302*$D302*$E302*$G302*$I302)</f>
        <v>338553.60000000003</v>
      </c>
      <c r="AL302" s="20"/>
      <c r="AM302" s="19">
        <f>(AL302*$D302*$E302*$G302*$I302)</f>
        <v>0</v>
      </c>
      <c r="AN302" s="20"/>
      <c r="AO302" s="19">
        <f>(AN302*$D302*$E302*$G302*$H302)</f>
        <v>0</v>
      </c>
      <c r="AP302" s="20">
        <v>0</v>
      </c>
      <c r="AQ302" s="20">
        <f>(AP302*$D302*$E302*$G302*$H302)</f>
        <v>0</v>
      </c>
      <c r="AR302" s="20">
        <f>10+14</f>
        <v>24</v>
      </c>
      <c r="AS302" s="20">
        <f>(AR302*$D302*$E302*$G302*$H302)</f>
        <v>423192</v>
      </c>
      <c r="AT302" s="20">
        <v>0</v>
      </c>
      <c r="AU302" s="19">
        <f>(AT302*$D302*$E302*$G302*$H302)</f>
        <v>0</v>
      </c>
      <c r="AV302" s="20">
        <v>0</v>
      </c>
      <c r="AW302" s="19">
        <f>(AV302*$D302*$E302*$G302*$H302)</f>
        <v>0</v>
      </c>
      <c r="AX302" s="20">
        <v>0</v>
      </c>
      <c r="AY302" s="19">
        <f>(AX302*$D302*$E302*$G302*$H302)</f>
        <v>0</v>
      </c>
      <c r="AZ302" s="20"/>
      <c r="BA302" s="19">
        <f>(AZ302*$D302*$E302*$G302*$H302)</f>
        <v>0</v>
      </c>
      <c r="BB302" s="20">
        <v>1</v>
      </c>
      <c r="BC302" s="19">
        <f>(BB302*$D302*$E302*$G302*$H302)</f>
        <v>17633</v>
      </c>
      <c r="BD302" s="20"/>
      <c r="BE302" s="19">
        <f>(BD302*$D302*$E302*$G302*$I302)</f>
        <v>0</v>
      </c>
      <c r="BF302" s="20">
        <v>60</v>
      </c>
      <c r="BG302" s="19">
        <f>(BF302*$D302*$E302*$G302*$I302)</f>
        <v>1269576.0000000002</v>
      </c>
      <c r="BH302" s="20">
        <v>0</v>
      </c>
      <c r="BI302" s="19">
        <f>(BH302*$D302*$E302*$G302*$I302)</f>
        <v>0</v>
      </c>
      <c r="BJ302" s="20">
        <v>0</v>
      </c>
      <c r="BK302" s="19">
        <f>(BJ302*$D302*$E302*$G302*$I302)</f>
        <v>0</v>
      </c>
      <c r="BL302" s="20">
        <f>21+21</f>
        <v>42</v>
      </c>
      <c r="BM302" s="19">
        <f>(BL302*$D302*$E302*$G302*$I302)</f>
        <v>888703.2</v>
      </c>
      <c r="BN302" s="20">
        <v>5</v>
      </c>
      <c r="BO302" s="19">
        <f>(BN302*$D302*$E302*$G302*$I302)</f>
        <v>105798.00000000001</v>
      </c>
      <c r="BP302" s="20">
        <v>4</v>
      </c>
      <c r="BQ302" s="19">
        <f>(BP302*$D302*$E302*$G302*$I302)</f>
        <v>84638.400000000009</v>
      </c>
      <c r="BR302" s="20"/>
      <c r="BS302" s="19">
        <f>(BR302*$D302*$E302*$G302*$I302)</f>
        <v>0</v>
      </c>
      <c r="BT302" s="20">
        <v>10</v>
      </c>
      <c r="BU302" s="19">
        <f>(BT302*$D302*$E302*$G302*$I302)</f>
        <v>211596.00000000003</v>
      </c>
      <c r="BV302" s="20"/>
      <c r="BW302" s="19">
        <f>(BV302*$D302*$E302*$G302*$I302)</f>
        <v>0</v>
      </c>
      <c r="BX302" s="20"/>
      <c r="BY302" s="22">
        <f>(BX302*$D302*$E302*$G302*$I302)</f>
        <v>0</v>
      </c>
      <c r="BZ302" s="20">
        <v>0</v>
      </c>
      <c r="CA302" s="19">
        <f>(BZ302*$D302*$E302*$G302*$H302)</f>
        <v>0</v>
      </c>
      <c r="CB302" s="20">
        <v>0</v>
      </c>
      <c r="CC302" s="19">
        <f>(CB302*$D302*$E302*$G302*$H302)</f>
        <v>0</v>
      </c>
      <c r="CD302" s="20">
        <v>0</v>
      </c>
      <c r="CE302" s="21">
        <f>(CD302*$D302*$E302*$G302*$H302)</f>
        <v>0</v>
      </c>
      <c r="CF302" s="20"/>
      <c r="CG302" s="20">
        <f>(CF302*$D302*$E302*$G302*$H302)</f>
        <v>0</v>
      </c>
      <c r="CH302" s="20"/>
      <c r="CI302" s="19">
        <f>(CH302*$D302*$E302*$G302*$I302)</f>
        <v>0</v>
      </c>
      <c r="CJ302" s="20">
        <v>0</v>
      </c>
      <c r="CK302" s="19">
        <f>(CJ302*$D302*$E302*$G302*$H302)</f>
        <v>0</v>
      </c>
      <c r="CL302" s="20"/>
      <c r="CM302" s="19">
        <f>(CL302*$D302*$E302*$G302*$H302)</f>
        <v>0</v>
      </c>
      <c r="CN302" s="20"/>
      <c r="CO302" s="19">
        <f>(CN302*$D302*$E302*$G302*$H302)</f>
        <v>0</v>
      </c>
      <c r="CP302" s="20"/>
      <c r="CQ302" s="19">
        <f>(CP302*$D302*$E302*$G302*$H302)</f>
        <v>0</v>
      </c>
      <c r="CR302" s="20"/>
      <c r="CS302" s="19">
        <f>(CR302*$D302*$E302*$G302*$H302)</f>
        <v>0</v>
      </c>
      <c r="CT302" s="20">
        <v>0</v>
      </c>
      <c r="CU302" s="19">
        <f>(CT302*$D302*$E302*$G302*$I302)</f>
        <v>0</v>
      </c>
      <c r="CV302" s="24">
        <v>2</v>
      </c>
      <c r="CW302" s="19">
        <f>(CV302*$D302*$E302*$G302*$I302)</f>
        <v>42319.200000000004</v>
      </c>
      <c r="CX302" s="20"/>
      <c r="CY302" s="19">
        <f>(CX302*$D302*$E302*$G302*$H302)</f>
        <v>0</v>
      </c>
      <c r="CZ302" s="20">
        <v>0</v>
      </c>
      <c r="DA302" s="19">
        <f>(CZ302*$D302*$E302*$G302*$I302)</f>
        <v>0</v>
      </c>
      <c r="DB302" s="20"/>
      <c r="DC302" s="19">
        <f>(DB302*$D302*$E302*$G302*$I302)</f>
        <v>0</v>
      </c>
      <c r="DD302" s="20">
        <v>3</v>
      </c>
      <c r="DE302" s="19">
        <f>(DD302*$D302*$E302*$G302*$I302)</f>
        <v>63478.799999999996</v>
      </c>
      <c r="DF302" s="20"/>
      <c r="DG302" s="19">
        <f>(DF302*$D302*$E302*$G302*$I302)</f>
        <v>0</v>
      </c>
      <c r="DH302" s="20"/>
      <c r="DI302" s="19">
        <f>(DH302*$D302*$E302*$G302*$J302)</f>
        <v>0</v>
      </c>
      <c r="DJ302" s="20"/>
      <c r="DK302" s="19">
        <f>(DJ302*$D302*$E302*$G302*$K302)</f>
        <v>0</v>
      </c>
      <c r="DL302" s="19">
        <f t="shared" si="1663"/>
        <v>286</v>
      </c>
      <c r="DM302" s="19">
        <f t="shared" si="1663"/>
        <v>5543815.2000000011</v>
      </c>
    </row>
    <row r="303" spans="1:117" ht="30" customHeight="1" x14ac:dyDescent="0.25">
      <c r="A303" s="123"/>
      <c r="B303" s="81">
        <v>257</v>
      </c>
      <c r="C303" s="13" t="s">
        <v>422</v>
      </c>
      <c r="D303" s="14">
        <v>22900</v>
      </c>
      <c r="E303" s="23">
        <v>0.71</v>
      </c>
      <c r="F303" s="23"/>
      <c r="G303" s="16">
        <v>1</v>
      </c>
      <c r="H303" s="14">
        <v>1.4</v>
      </c>
      <c r="I303" s="14">
        <v>1.68</v>
      </c>
      <c r="J303" s="14">
        <v>2.23</v>
      </c>
      <c r="K303" s="17">
        <v>2.57</v>
      </c>
      <c r="L303" s="20">
        <v>50</v>
      </c>
      <c r="M303" s="19">
        <f t="shared" si="1499"/>
        <v>1251943</v>
      </c>
      <c r="N303" s="20">
        <f>90+28</f>
        <v>118</v>
      </c>
      <c r="O303" s="20">
        <f>(N303*$D303*$E303*$G303*$H303*$O$14)</f>
        <v>2954585.48</v>
      </c>
      <c r="P303" s="20">
        <v>71</v>
      </c>
      <c r="Q303" s="19">
        <f>(P303*$D303*$E303*$G303*$H303*$Q$14)</f>
        <v>1777759.06</v>
      </c>
      <c r="R303" s="20"/>
      <c r="S303" s="19">
        <f t="shared" ref="S303:S304" si="1664">(R303/12*7*$D303*$E303*$G303*$H303*$S$14)+(R303/12*5*$D303*$E303*$G303*$H303*$S$15)</f>
        <v>0</v>
      </c>
      <c r="T303" s="20">
        <v>2</v>
      </c>
      <c r="U303" s="19">
        <f>(T303*$D303*$E303*$G303*$H303*$U$14)</f>
        <v>50077.72</v>
      </c>
      <c r="V303" s="20">
        <v>0</v>
      </c>
      <c r="W303" s="19">
        <f>(V303*$D303*$E303*$G303*$H303*$W$14)</f>
        <v>0</v>
      </c>
      <c r="X303" s="20"/>
      <c r="Y303" s="19">
        <f>(X303*$D303*$E303*$G303*$H303*$Y$14)</f>
        <v>0</v>
      </c>
      <c r="Z303" s="20">
        <v>0</v>
      </c>
      <c r="AA303" s="19">
        <f>(Z303*$D303*$E303*$G303*$H303*$AA$14)</f>
        <v>0</v>
      </c>
      <c r="AB303" s="20">
        <v>11</v>
      </c>
      <c r="AC303" s="19">
        <f>(AB303*$D303*$E303*$G303*$H303*$AC$14)</f>
        <v>275427.46000000002</v>
      </c>
      <c r="AD303" s="20">
        <v>0</v>
      </c>
      <c r="AE303" s="19">
        <f>(AD303*$D303*$E303*$G303*$H303*$AE$14)</f>
        <v>0</v>
      </c>
      <c r="AF303" s="20">
        <v>389</v>
      </c>
      <c r="AG303" s="19">
        <f>(AF303*$D303*$E303*$G303*$H303*$AG$14)</f>
        <v>9740116.5399999991</v>
      </c>
      <c r="AH303" s="20">
        <v>25</v>
      </c>
      <c r="AI303" s="19">
        <f>(AH303*$D303*$E303*$G303*$H303*$AI$14)</f>
        <v>625971.5</v>
      </c>
      <c r="AJ303" s="24">
        <v>35</v>
      </c>
      <c r="AK303" s="19">
        <f>(AJ303*$D303*$E303*$G303*$I303*$AK$14)</f>
        <v>1051632.1200000001</v>
      </c>
      <c r="AL303" s="20">
        <v>2</v>
      </c>
      <c r="AM303" s="19">
        <f>(AL303*$D303*$E303*$G303*$I303*$AM$14)</f>
        <v>60093.264000000003</v>
      </c>
      <c r="AN303" s="20"/>
      <c r="AO303" s="19">
        <f>(AN303*$D303*$E303*$G303*$H303*$AO$14)</f>
        <v>0</v>
      </c>
      <c r="AP303" s="20">
        <v>2</v>
      </c>
      <c r="AQ303" s="20">
        <f>(AP303*$D303*$E303*$G303*$H303*$AQ$14)</f>
        <v>40972.68</v>
      </c>
      <c r="AR303" s="20">
        <v>100</v>
      </c>
      <c r="AS303" s="20">
        <f>(AR303*$D303*$E303*$G303*$H303*$AS$14)</f>
        <v>2617699</v>
      </c>
      <c r="AT303" s="20">
        <v>0</v>
      </c>
      <c r="AU303" s="19">
        <f>(AT303*$D303*$E303*$G303*$H303*$AU$14)</f>
        <v>0</v>
      </c>
      <c r="AV303" s="20">
        <v>0</v>
      </c>
      <c r="AW303" s="19">
        <f>(AV303*$D303*$E303*$G303*$H303*$AW$14)</f>
        <v>0</v>
      </c>
      <c r="AX303" s="20">
        <v>0</v>
      </c>
      <c r="AY303" s="19">
        <f>(AX303*$D303*$E303*$G303*$H303*$AY$14)</f>
        <v>0</v>
      </c>
      <c r="AZ303" s="20">
        <v>42</v>
      </c>
      <c r="BA303" s="19">
        <f>(AZ303*$D303*$E303*$G303*$H303*$BA$14)</f>
        <v>1051632.1200000001</v>
      </c>
      <c r="BB303" s="20">
        <v>28</v>
      </c>
      <c r="BC303" s="19">
        <f>(BB303*$D303*$E303*$G303*$H303*$BC$14)</f>
        <v>701088.08</v>
      </c>
      <c r="BD303" s="20">
        <v>50</v>
      </c>
      <c r="BE303" s="19">
        <f>(BD303*$D303*$E303*$G303*$I303*$BE$14)</f>
        <v>1365756</v>
      </c>
      <c r="BF303" s="20">
        <v>342</v>
      </c>
      <c r="BG303" s="19">
        <f>(BF303*$D303*$E303*$G303*$I303*$BG$14)</f>
        <v>9341771.0399999991</v>
      </c>
      <c r="BH303" s="20">
        <v>0</v>
      </c>
      <c r="BI303" s="19">
        <f>(BH303*$D303*$E303*$G303*$I303*$BI$14)</f>
        <v>0</v>
      </c>
      <c r="BJ303" s="20">
        <v>0</v>
      </c>
      <c r="BK303" s="19">
        <f>(BJ303*$D303*$E303*$G303*$I303*$BK$14)</f>
        <v>0</v>
      </c>
      <c r="BL303" s="20">
        <f>84+27</f>
        <v>111</v>
      </c>
      <c r="BM303" s="19">
        <f>(BL303*$D303*$E303*$G303*$I303*$BM$14)</f>
        <v>3335176.1520000002</v>
      </c>
      <c r="BN303" s="20">
        <v>20</v>
      </c>
      <c r="BO303" s="19">
        <f>(BN303*$D303*$E303*$G303*$I303*$BO$14)</f>
        <v>546302.4</v>
      </c>
      <c r="BP303" s="20">
        <v>17</v>
      </c>
      <c r="BQ303" s="19">
        <f>(BP303*$D303*$E303*$G303*$I303*$BQ$14)</f>
        <v>580446.29999999993</v>
      </c>
      <c r="BR303" s="20"/>
      <c r="BS303" s="19">
        <f>(BR303*$D303*$E303*$G303*$I303*$BS$14)</f>
        <v>0</v>
      </c>
      <c r="BT303" s="20">
        <v>57</v>
      </c>
      <c r="BU303" s="19">
        <f>(BT303*$D303*$E303*$G303*$I303*$BU$14)</f>
        <v>1946202.2999999998</v>
      </c>
      <c r="BV303" s="20">
        <v>19</v>
      </c>
      <c r="BW303" s="19">
        <f>(BV303*$D303*$E303*$G303*$I303*$BW$14)</f>
        <v>518987.27999999997</v>
      </c>
      <c r="BX303" s="20">
        <v>15</v>
      </c>
      <c r="BY303" s="22">
        <f>(BX303*$D303*$E303*$G303*$I303*$BY$14)</f>
        <v>409726.8</v>
      </c>
      <c r="BZ303" s="20">
        <v>0</v>
      </c>
      <c r="CA303" s="19">
        <f>(BZ303*$D303*$E303*$G303*$H303*$CA$14)</f>
        <v>0</v>
      </c>
      <c r="CB303" s="20">
        <v>0</v>
      </c>
      <c r="CC303" s="19">
        <f>(CB303*$D303*$E303*$G303*$H303*$CC$14)</f>
        <v>0</v>
      </c>
      <c r="CD303" s="20">
        <v>0</v>
      </c>
      <c r="CE303" s="21">
        <f>(CD303*$D303*$E303*$G303*$H303*$CE$14)</f>
        <v>0</v>
      </c>
      <c r="CF303" s="20"/>
      <c r="CG303" s="20">
        <f>(CF303*$D303*$E303*$G303*$H303*$CG$14)</f>
        <v>0</v>
      </c>
      <c r="CH303" s="20"/>
      <c r="CI303" s="19">
        <f>(CH303*$D303*$E303*$G303*$I303*$CI$14)</f>
        <v>0</v>
      </c>
      <c r="CJ303" s="20">
        <v>0</v>
      </c>
      <c r="CK303" s="19">
        <f>(CJ303*$D303*$E303*$G303*$H303*$CK$14)</f>
        <v>0</v>
      </c>
      <c r="CL303" s="20"/>
      <c r="CM303" s="19">
        <f>(CL303*$D303*$E303*$G303*$H303*$CM$14)</f>
        <v>0</v>
      </c>
      <c r="CN303" s="20">
        <v>15</v>
      </c>
      <c r="CO303" s="19">
        <f>(CN303*$D303*$E303*$G303*$H303*$CO$14)</f>
        <v>239007.3</v>
      </c>
      <c r="CP303" s="20">
        <v>31</v>
      </c>
      <c r="CQ303" s="19">
        <f>(CP303*$D303*$E303*$G303*$H303*$CQ$14)</f>
        <v>797373.87799999991</v>
      </c>
      <c r="CR303" s="20">
        <v>30</v>
      </c>
      <c r="CS303" s="19">
        <f>(CR303*$D303*$E303*$G303*$H303*$CS$14)</f>
        <v>771652.1399999999</v>
      </c>
      <c r="CT303" s="20">
        <v>0</v>
      </c>
      <c r="CU303" s="19">
        <f>(CT303*$D303*$E303*$G303*$I303*$CU$14)</f>
        <v>0</v>
      </c>
      <c r="CV303" s="24">
        <v>2</v>
      </c>
      <c r="CW303" s="19">
        <f>(CV303*$D303*$E303*$G303*$I303*$CW$14)</f>
        <v>49167.216</v>
      </c>
      <c r="CX303" s="20"/>
      <c r="CY303" s="19">
        <f>(CX303*$D303*$E303*$G303*$H303*$CY$14)</f>
        <v>0</v>
      </c>
      <c r="CZ303" s="20">
        <v>0</v>
      </c>
      <c r="DA303" s="19">
        <f>(CZ303*$D303*$E303*$G303*$I303*$DA$14)</f>
        <v>0</v>
      </c>
      <c r="DB303" s="20"/>
      <c r="DC303" s="19">
        <f>(DB303*$D303*$E303*$G303*$I303*$DC$14)</f>
        <v>0</v>
      </c>
      <c r="DD303" s="20">
        <v>16</v>
      </c>
      <c r="DE303" s="19">
        <f>(DD303*$D303*$E303*$G303*$I303*$DE$14)</f>
        <v>524450.304</v>
      </c>
      <c r="DF303" s="20">
        <v>11</v>
      </c>
      <c r="DG303" s="19">
        <f>(DF303*$D303*$E303*$G303*$I303*$DG$14)</f>
        <v>339526.94159999996</v>
      </c>
      <c r="DH303" s="20"/>
      <c r="DI303" s="19">
        <f>(DH303*$D303*$E303*$G303*$J303*$DI$14)</f>
        <v>0</v>
      </c>
      <c r="DJ303" s="20">
        <v>10</v>
      </c>
      <c r="DK303" s="19">
        <f>(DJ303*$D303*$E303*$G303*$K303*$DK$14)</f>
        <v>501427.55999999994</v>
      </c>
      <c r="DL303" s="19">
        <f t="shared" si="1663"/>
        <v>1621</v>
      </c>
      <c r="DM303" s="19">
        <f t="shared" si="1663"/>
        <v>43465971.635599986</v>
      </c>
    </row>
    <row r="304" spans="1:117" ht="30" customHeight="1" x14ac:dyDescent="0.25">
      <c r="A304" s="123"/>
      <c r="B304" s="81">
        <v>258</v>
      </c>
      <c r="C304" s="13" t="s">
        <v>423</v>
      </c>
      <c r="D304" s="14">
        <v>22900</v>
      </c>
      <c r="E304" s="23">
        <v>1.38</v>
      </c>
      <c r="F304" s="23"/>
      <c r="G304" s="16">
        <v>1</v>
      </c>
      <c r="H304" s="14">
        <v>1.4</v>
      </c>
      <c r="I304" s="14">
        <v>1.68</v>
      </c>
      <c r="J304" s="14">
        <v>2.23</v>
      </c>
      <c r="K304" s="17">
        <v>2.57</v>
      </c>
      <c r="L304" s="20">
        <v>12</v>
      </c>
      <c r="M304" s="19">
        <f t="shared" si="1499"/>
        <v>584004.95999999985</v>
      </c>
      <c r="N304" s="20">
        <v>2</v>
      </c>
      <c r="O304" s="20">
        <f>(N304*$D304*$E304*$G304*$H304*$O$14)</f>
        <v>97334.16</v>
      </c>
      <c r="P304" s="20">
        <v>5</v>
      </c>
      <c r="Q304" s="19">
        <f>(P304*$D304*$E304*$G304*$H304*$Q$14)</f>
        <v>243335.40000000002</v>
      </c>
      <c r="R304" s="20"/>
      <c r="S304" s="19">
        <f t="shared" si="1664"/>
        <v>0</v>
      </c>
      <c r="T304" s="20"/>
      <c r="U304" s="19">
        <f>(T304*$D304*$E304*$G304*$H304*$U$14)</f>
        <v>0</v>
      </c>
      <c r="V304" s="20">
        <v>0</v>
      </c>
      <c r="W304" s="19">
        <f>(V304*$D304*$E304*$G304*$H304*$W$14)</f>
        <v>0</v>
      </c>
      <c r="X304" s="20"/>
      <c r="Y304" s="19">
        <f>(X304*$D304*$E304*$G304*$H304*$Y$14)</f>
        <v>0</v>
      </c>
      <c r="Z304" s="20">
        <v>0</v>
      </c>
      <c r="AA304" s="19">
        <f>(Z304*$D304*$E304*$G304*$H304*$AA$14)</f>
        <v>0</v>
      </c>
      <c r="AB304" s="20"/>
      <c r="AC304" s="19">
        <f>(AB304*$D304*$E304*$G304*$H304*$AC$14)</f>
        <v>0</v>
      </c>
      <c r="AD304" s="20">
        <v>0</v>
      </c>
      <c r="AE304" s="19">
        <f>(AD304*$D304*$E304*$G304*$H304*$AE$14)</f>
        <v>0</v>
      </c>
      <c r="AF304" s="20">
        <v>1</v>
      </c>
      <c r="AG304" s="19">
        <f>(AF304*$D304*$E304*$G304*$H304*$AG$14)</f>
        <v>48667.08</v>
      </c>
      <c r="AH304" s="20"/>
      <c r="AI304" s="19">
        <f>(AH304*$D304*$E304*$G304*$H304*$AI$14)</f>
        <v>0</v>
      </c>
      <c r="AJ304" s="24">
        <v>0</v>
      </c>
      <c r="AK304" s="19">
        <f>(AJ304*$D304*$E304*$G304*$I304*$AK$14)</f>
        <v>0</v>
      </c>
      <c r="AL304" s="20"/>
      <c r="AM304" s="19">
        <f>(AL304*$D304*$E304*$G304*$I304*$AM$14)</f>
        <v>0</v>
      </c>
      <c r="AN304" s="20"/>
      <c r="AO304" s="19">
        <f>(AN304*$D304*$E304*$G304*$H304*$AO$14)</f>
        <v>0</v>
      </c>
      <c r="AP304" s="20"/>
      <c r="AQ304" s="20">
        <f>(AP304*$D304*$E304*$G304*$H304*$AQ$14)</f>
        <v>0</v>
      </c>
      <c r="AR304" s="20"/>
      <c r="AS304" s="20">
        <f>(AR304*$D304*$E304*$G304*$H304*$AS$14)</f>
        <v>0</v>
      </c>
      <c r="AT304" s="20">
        <v>0</v>
      </c>
      <c r="AU304" s="19">
        <f>(AT304*$D304*$E304*$G304*$H304*$AU$14)</f>
        <v>0</v>
      </c>
      <c r="AV304" s="20">
        <v>0</v>
      </c>
      <c r="AW304" s="19">
        <f>(AV304*$D304*$E304*$G304*$H304*$AW$14)</f>
        <v>0</v>
      </c>
      <c r="AX304" s="20">
        <v>0</v>
      </c>
      <c r="AY304" s="19">
        <f>(AX304*$D304*$E304*$G304*$H304*$AY$14)</f>
        <v>0</v>
      </c>
      <c r="AZ304" s="20"/>
      <c r="BA304" s="19">
        <f>(AZ304*$D304*$E304*$G304*$H304*$BA$14)</f>
        <v>0</v>
      </c>
      <c r="BB304" s="20"/>
      <c r="BC304" s="19">
        <f>(BB304*$D304*$E304*$G304*$H304*$BC$14)</f>
        <v>0</v>
      </c>
      <c r="BD304" s="20"/>
      <c r="BE304" s="19">
        <f>(BD304*$D304*$E304*$G304*$I304*$BE$14)</f>
        <v>0</v>
      </c>
      <c r="BF304" s="20">
        <v>17</v>
      </c>
      <c r="BG304" s="19">
        <f>(BF304*$D304*$E304*$G304*$I304*$BG$14)</f>
        <v>902553.12</v>
      </c>
      <c r="BH304" s="20">
        <v>0</v>
      </c>
      <c r="BI304" s="19">
        <f>(BH304*$D304*$E304*$G304*$I304*$BI$14)</f>
        <v>0</v>
      </c>
      <c r="BJ304" s="20">
        <v>0</v>
      </c>
      <c r="BK304" s="19">
        <f>(BJ304*$D304*$E304*$G304*$I304*$BK$14)</f>
        <v>0</v>
      </c>
      <c r="BL304" s="20"/>
      <c r="BM304" s="19">
        <f>(BL304*$D304*$E304*$G304*$I304*$BM$14)</f>
        <v>0</v>
      </c>
      <c r="BN304" s="20"/>
      <c r="BO304" s="19">
        <f>(BN304*$D304*$E304*$G304*$I304*$BO$14)</f>
        <v>0</v>
      </c>
      <c r="BP304" s="20"/>
      <c r="BQ304" s="19">
        <f>(BP304*$D304*$E304*$G304*$I304*$BQ$14)</f>
        <v>0</v>
      </c>
      <c r="BR304" s="20"/>
      <c r="BS304" s="19">
        <f>(BR304*$D304*$E304*$G304*$I304*$BS$14)</f>
        <v>0</v>
      </c>
      <c r="BT304" s="20"/>
      <c r="BU304" s="19">
        <f>(BT304*$D304*$E304*$G304*$I304*$BU$14)</f>
        <v>0</v>
      </c>
      <c r="BV304" s="20"/>
      <c r="BW304" s="19">
        <f>(BV304*$D304*$E304*$G304*$I304*$BW$14)</f>
        <v>0</v>
      </c>
      <c r="BX304" s="20"/>
      <c r="BY304" s="22">
        <f>(BX304*$D304*$E304*$G304*$I304*$BY$14)</f>
        <v>0</v>
      </c>
      <c r="BZ304" s="20">
        <v>0</v>
      </c>
      <c r="CA304" s="19">
        <f>(BZ304*$D304*$E304*$G304*$H304*$CA$14)</f>
        <v>0</v>
      </c>
      <c r="CB304" s="20">
        <v>0</v>
      </c>
      <c r="CC304" s="19">
        <f>(CB304*$D304*$E304*$G304*$H304*$CC$14)</f>
        <v>0</v>
      </c>
      <c r="CD304" s="20">
        <v>0</v>
      </c>
      <c r="CE304" s="21">
        <f>(CD304*$D304*$E304*$G304*$H304*$CE$14)</f>
        <v>0</v>
      </c>
      <c r="CF304" s="20"/>
      <c r="CG304" s="20">
        <f>(CF304*$D304*$E304*$G304*$H304*$CG$14)</f>
        <v>0</v>
      </c>
      <c r="CH304" s="20"/>
      <c r="CI304" s="19">
        <f>(CH304*$D304*$E304*$G304*$I304*$CI$14)</f>
        <v>0</v>
      </c>
      <c r="CJ304" s="20">
        <v>0</v>
      </c>
      <c r="CK304" s="19">
        <f>(CJ304*$D304*$E304*$G304*$H304*$CK$14)</f>
        <v>0</v>
      </c>
      <c r="CL304" s="20"/>
      <c r="CM304" s="19">
        <f>(CL304*$D304*$E304*$G304*$H304*$CM$14)</f>
        <v>0</v>
      </c>
      <c r="CN304" s="20"/>
      <c r="CO304" s="19">
        <f>(CN304*$D304*$E304*$G304*$H304*$CO$14)</f>
        <v>0</v>
      </c>
      <c r="CP304" s="20"/>
      <c r="CQ304" s="19">
        <f>(CP304*$D304*$E304*$G304*$H304*$CQ$14)</f>
        <v>0</v>
      </c>
      <c r="CR304" s="20"/>
      <c r="CS304" s="19">
        <f>(CR304*$D304*$E304*$G304*$H304*$CS$14)</f>
        <v>0</v>
      </c>
      <c r="CT304" s="20">
        <v>0</v>
      </c>
      <c r="CU304" s="19">
        <f>(CT304*$D304*$E304*$G304*$I304*$CU$14)</f>
        <v>0</v>
      </c>
      <c r="CV304" s="24">
        <v>0</v>
      </c>
      <c r="CW304" s="19">
        <f>(CV304*$D304*$E304*$G304*$I304*$CW$14)</f>
        <v>0</v>
      </c>
      <c r="CX304" s="20"/>
      <c r="CY304" s="19">
        <f>(CX304*$D304*$E304*$G304*$H304*$CY$14)</f>
        <v>0</v>
      </c>
      <c r="CZ304" s="20">
        <v>0</v>
      </c>
      <c r="DA304" s="19">
        <f>(CZ304*$D304*$E304*$G304*$I304*$DA$14)</f>
        <v>0</v>
      </c>
      <c r="DB304" s="20"/>
      <c r="DC304" s="19">
        <f>(DB304*$D304*$E304*$G304*$I304*$DC$14)</f>
        <v>0</v>
      </c>
      <c r="DD304" s="20"/>
      <c r="DE304" s="19">
        <f>(DD304*$D304*$E304*$G304*$I304*$DE$14)</f>
        <v>0</v>
      </c>
      <c r="DF304" s="20"/>
      <c r="DG304" s="19">
        <f>(DF304*$D304*$E304*$G304*$I304*$DG$14)</f>
        <v>0</v>
      </c>
      <c r="DH304" s="20"/>
      <c r="DI304" s="19">
        <f>(DH304*$D304*$E304*$G304*$J304*$DI$14)</f>
        <v>0</v>
      </c>
      <c r="DJ304" s="20"/>
      <c r="DK304" s="19">
        <f>(DJ304*$D304*$E304*$G304*$K304*$DK$14)</f>
        <v>0</v>
      </c>
      <c r="DL304" s="19">
        <f t="shared" si="1663"/>
        <v>37</v>
      </c>
      <c r="DM304" s="19">
        <f t="shared" si="1663"/>
        <v>1875894.7199999997</v>
      </c>
    </row>
    <row r="305" spans="1:117" ht="30" customHeight="1" x14ac:dyDescent="0.25">
      <c r="A305" s="123"/>
      <c r="B305" s="81">
        <v>259</v>
      </c>
      <c r="C305" s="13" t="s">
        <v>424</v>
      </c>
      <c r="D305" s="14">
        <v>22900</v>
      </c>
      <c r="E305" s="23">
        <v>2.41</v>
      </c>
      <c r="F305" s="23"/>
      <c r="G305" s="132">
        <v>0.85</v>
      </c>
      <c r="H305" s="14">
        <v>1.4</v>
      </c>
      <c r="I305" s="14">
        <v>1.68</v>
      </c>
      <c r="J305" s="14">
        <v>2.23</v>
      </c>
      <c r="K305" s="17">
        <v>2.57</v>
      </c>
      <c r="L305" s="20">
        <v>7</v>
      </c>
      <c r="M305" s="19">
        <f t="shared" ref="M305" si="1665">(L305*$D305*$E305*$G305*$H305)</f>
        <v>459724.36999999994</v>
      </c>
      <c r="N305" s="20">
        <v>200</v>
      </c>
      <c r="O305" s="20">
        <f t="shared" ref="O305" si="1666">(N305*$D305*$E305*$G305*$H305)</f>
        <v>13134982</v>
      </c>
      <c r="P305" s="20">
        <v>83</v>
      </c>
      <c r="Q305" s="19">
        <f t="shared" ref="Q305" si="1667">(P305*$D305*$E305*$G305*$H305)</f>
        <v>5451017.5299999993</v>
      </c>
      <c r="R305" s="20"/>
      <c r="S305" s="19">
        <f t="shared" ref="S305" si="1668">(R305*$D305*$E305*$G305*$H305)</f>
        <v>0</v>
      </c>
      <c r="T305" s="20">
        <v>3</v>
      </c>
      <c r="U305" s="19">
        <f t="shared" ref="U305" si="1669">(T305*$D305*$E305*$G305*$H305)</f>
        <v>197024.72999999995</v>
      </c>
      <c r="V305" s="20">
        <v>0</v>
      </c>
      <c r="W305" s="19">
        <f t="shared" ref="W305" si="1670">(V305*$D305*$E305*$G305*$H305)</f>
        <v>0</v>
      </c>
      <c r="X305" s="20"/>
      <c r="Y305" s="19">
        <f t="shared" ref="Y305" si="1671">(X305*$D305*$E305*$G305*$H305)</f>
        <v>0</v>
      </c>
      <c r="Z305" s="20">
        <v>0</v>
      </c>
      <c r="AA305" s="19">
        <f t="shared" ref="AA305" si="1672">(Z305*$D305*$E305*$G305*$H305)</f>
        <v>0</v>
      </c>
      <c r="AB305" s="20"/>
      <c r="AC305" s="19">
        <f t="shared" ref="AC305" si="1673">(AB305*$D305*$E305*$G305*$H305)</f>
        <v>0</v>
      </c>
      <c r="AD305" s="20">
        <v>0</v>
      </c>
      <c r="AE305" s="19">
        <f t="shared" ref="AE305" si="1674">(AD305*$D305*$E305*$G305*$H305)</f>
        <v>0</v>
      </c>
      <c r="AF305" s="20">
        <v>1</v>
      </c>
      <c r="AG305" s="19">
        <f t="shared" ref="AG305" si="1675">(AF305*$D305*$E305*$G305*$H305)</f>
        <v>65674.91</v>
      </c>
      <c r="AH305" s="20"/>
      <c r="AI305" s="19">
        <f t="shared" ref="AI305" si="1676">(AH305*$D305*$E305*$G305*$H305)</f>
        <v>0</v>
      </c>
      <c r="AJ305" s="24">
        <v>7</v>
      </c>
      <c r="AK305" s="19">
        <f t="shared" ref="AK305" si="1677">(AJ305*$D305*$E305*$G305*$I305)</f>
        <v>551669.24399999995</v>
      </c>
      <c r="AL305" s="20"/>
      <c r="AM305" s="19">
        <f t="shared" ref="AM305" si="1678">(AL305*$D305*$E305*$G305*$I305)</f>
        <v>0</v>
      </c>
      <c r="AN305" s="20"/>
      <c r="AO305" s="19">
        <f t="shared" ref="AO305" si="1679">(AN305*$D305*$E305*$G305*$H305)</f>
        <v>0</v>
      </c>
      <c r="AP305" s="20">
        <v>0</v>
      </c>
      <c r="AQ305" s="20">
        <f t="shared" ref="AQ305" si="1680">(AP305*$D305*$E305*$G305*$H305)</f>
        <v>0</v>
      </c>
      <c r="AR305" s="20"/>
      <c r="AS305" s="20">
        <f t="shared" ref="AS305" si="1681">(AR305*$D305*$E305*$G305*$H305)</f>
        <v>0</v>
      </c>
      <c r="AT305" s="20">
        <v>0</v>
      </c>
      <c r="AU305" s="19">
        <f t="shared" ref="AU305" si="1682">(AT305*$D305*$E305*$G305*$H305)</f>
        <v>0</v>
      </c>
      <c r="AV305" s="20">
        <v>0</v>
      </c>
      <c r="AW305" s="19">
        <f t="shared" ref="AW305" si="1683">(AV305*$D305*$E305*$G305*$H305)</f>
        <v>0</v>
      </c>
      <c r="AX305" s="20">
        <v>0</v>
      </c>
      <c r="AY305" s="19">
        <f t="shared" ref="AY305" si="1684">(AX305*$D305*$E305*$G305*$H305)</f>
        <v>0</v>
      </c>
      <c r="AZ305" s="20">
        <v>1</v>
      </c>
      <c r="BA305" s="19">
        <f t="shared" ref="BA305" si="1685">(AZ305*$D305*$E305*$G305*$H305)</f>
        <v>65674.91</v>
      </c>
      <c r="BB305" s="20"/>
      <c r="BC305" s="19">
        <f t="shared" ref="BC305" si="1686">(BB305*$D305*$E305*$G305*$H305)</f>
        <v>0</v>
      </c>
      <c r="BD305" s="20">
        <v>4</v>
      </c>
      <c r="BE305" s="19">
        <f t="shared" ref="BE305" si="1687">(BD305*$D305*$E305*$G305*$I305)</f>
        <v>315239.56799999997</v>
      </c>
      <c r="BF305" s="20">
        <v>17</v>
      </c>
      <c r="BG305" s="19">
        <f t="shared" ref="BG305" si="1688">(BF305*$D305*$E305*$G305*$I305)</f>
        <v>1339768.1639999999</v>
      </c>
      <c r="BH305" s="20">
        <v>0</v>
      </c>
      <c r="BI305" s="19">
        <f t="shared" ref="BI305" si="1689">(BH305*$D305*$E305*$G305*$I305)</f>
        <v>0</v>
      </c>
      <c r="BJ305" s="20">
        <v>0</v>
      </c>
      <c r="BK305" s="19">
        <f t="shared" ref="BK305" si="1690">(BJ305*$D305*$E305*$G305*$I305)</f>
        <v>0</v>
      </c>
      <c r="BL305" s="20"/>
      <c r="BM305" s="19">
        <f t="shared" ref="BM305" si="1691">(BL305*$D305*$E305*$G305*$I305)</f>
        <v>0</v>
      </c>
      <c r="BN305" s="20"/>
      <c r="BO305" s="19">
        <f t="shared" ref="BO305" si="1692">(BN305*$D305*$E305*$G305*$I305)</f>
        <v>0</v>
      </c>
      <c r="BP305" s="20"/>
      <c r="BQ305" s="19">
        <f t="shared" ref="BQ305" si="1693">(BP305*$D305*$E305*$G305*$I305)</f>
        <v>0</v>
      </c>
      <c r="BR305" s="20"/>
      <c r="BS305" s="19">
        <f t="shared" ref="BS305" si="1694">(BR305*$D305*$E305*$G305*$I305)</f>
        <v>0</v>
      </c>
      <c r="BT305" s="20">
        <v>1</v>
      </c>
      <c r="BU305" s="19">
        <f t="shared" ref="BU305" si="1695">(BT305*$D305*$E305*$G305*$I305)</f>
        <v>78809.891999999993</v>
      </c>
      <c r="BV305" s="20">
        <v>1</v>
      </c>
      <c r="BW305" s="19">
        <f t="shared" ref="BW305" si="1696">(BV305*$D305*$E305*$G305*$I305)</f>
        <v>78809.891999999993</v>
      </c>
      <c r="BX305" s="20"/>
      <c r="BY305" s="22">
        <f t="shared" ref="BY305" si="1697">(BX305*$D305*$E305*$G305*$I305)</f>
        <v>0</v>
      </c>
      <c r="BZ305" s="20">
        <v>0</v>
      </c>
      <c r="CA305" s="19">
        <f t="shared" ref="CA305" si="1698">(BZ305*$D305*$E305*$G305*$H305)</f>
        <v>0</v>
      </c>
      <c r="CB305" s="20">
        <v>0</v>
      </c>
      <c r="CC305" s="19">
        <f t="shared" ref="CC305" si="1699">(CB305*$D305*$E305*$G305*$H305)</f>
        <v>0</v>
      </c>
      <c r="CD305" s="20">
        <v>0</v>
      </c>
      <c r="CE305" s="21">
        <f t="shared" ref="CE305" si="1700">(CD305*$D305*$E305*$G305*$H305)</f>
        <v>0</v>
      </c>
      <c r="CF305" s="20"/>
      <c r="CG305" s="20">
        <f t="shared" ref="CG305" si="1701">(CF305*$D305*$E305*$G305*$H305)</f>
        <v>0</v>
      </c>
      <c r="CH305" s="20"/>
      <c r="CI305" s="19">
        <f t="shared" ref="CI305" si="1702">(CH305*$D305*$E305*$G305*$I305)</f>
        <v>0</v>
      </c>
      <c r="CJ305" s="20">
        <v>0</v>
      </c>
      <c r="CK305" s="19">
        <f t="shared" ref="CK305" si="1703">(CJ305*$D305*$E305*$G305*$H305)</f>
        <v>0</v>
      </c>
      <c r="CL305" s="20"/>
      <c r="CM305" s="19">
        <f t="shared" ref="CM305" si="1704">(CL305*$D305*$E305*$G305*$H305)</f>
        <v>0</v>
      </c>
      <c r="CN305" s="20"/>
      <c r="CO305" s="19">
        <f t="shared" ref="CO305" si="1705">(CN305*$D305*$E305*$G305*$H305)</f>
        <v>0</v>
      </c>
      <c r="CP305" s="20"/>
      <c r="CQ305" s="19">
        <f t="shared" ref="CQ305" si="1706">(CP305*$D305*$E305*$G305*$H305)</f>
        <v>0</v>
      </c>
      <c r="CR305" s="20"/>
      <c r="CS305" s="19">
        <f t="shared" ref="CS305" si="1707">(CR305*$D305*$E305*$G305*$H305)</f>
        <v>0</v>
      </c>
      <c r="CT305" s="20">
        <v>0</v>
      </c>
      <c r="CU305" s="19">
        <f t="shared" ref="CU305" si="1708">(CT305*$D305*$E305*$G305*$I305)</f>
        <v>0</v>
      </c>
      <c r="CV305" s="24"/>
      <c r="CW305" s="19">
        <f t="shared" ref="CW305" si="1709">(CV305*$D305*$E305*$G305*$I305)</f>
        <v>0</v>
      </c>
      <c r="CX305" s="20"/>
      <c r="CY305" s="19">
        <f t="shared" ref="CY305" si="1710">(CX305*$D305*$E305*$G305*$H305)</f>
        <v>0</v>
      </c>
      <c r="CZ305" s="20">
        <v>0</v>
      </c>
      <c r="DA305" s="19">
        <f t="shared" ref="DA305" si="1711">(CZ305*$D305*$E305*$G305*$I305)</f>
        <v>0</v>
      </c>
      <c r="DB305" s="20"/>
      <c r="DC305" s="19">
        <f t="shared" ref="DC305" si="1712">(DB305*$D305*$E305*$G305*$I305)</f>
        <v>0</v>
      </c>
      <c r="DD305" s="20"/>
      <c r="DE305" s="19">
        <f t="shared" ref="DE305" si="1713">(DD305*$D305*$E305*$G305*$I305)</f>
        <v>0</v>
      </c>
      <c r="DF305" s="20"/>
      <c r="DG305" s="19">
        <f t="shared" ref="DG305" si="1714">(DF305*$D305*$E305*$G305*$I305)</f>
        <v>0</v>
      </c>
      <c r="DH305" s="20"/>
      <c r="DI305" s="19">
        <f t="shared" ref="DI305" si="1715">(DH305*$D305*$E305*$G305*$J305)</f>
        <v>0</v>
      </c>
      <c r="DJ305" s="20"/>
      <c r="DK305" s="19">
        <f t="shared" ref="DK305" si="1716">(DJ305*$D305*$E305*$G305*$K305)</f>
        <v>0</v>
      </c>
      <c r="DL305" s="19">
        <f t="shared" si="1663"/>
        <v>325</v>
      </c>
      <c r="DM305" s="19">
        <f t="shared" si="1663"/>
        <v>21738395.210000001</v>
      </c>
    </row>
    <row r="306" spans="1:117" ht="30" customHeight="1" x14ac:dyDescent="0.25">
      <c r="A306" s="123"/>
      <c r="B306" s="81">
        <v>260</v>
      </c>
      <c r="C306" s="13" t="s">
        <v>425</v>
      </c>
      <c r="D306" s="14">
        <v>22900</v>
      </c>
      <c r="E306" s="23">
        <v>1.43</v>
      </c>
      <c r="F306" s="23"/>
      <c r="G306" s="16">
        <v>1</v>
      </c>
      <c r="H306" s="14">
        <v>1.4</v>
      </c>
      <c r="I306" s="14">
        <v>1.68</v>
      </c>
      <c r="J306" s="14">
        <v>2.23</v>
      </c>
      <c r="K306" s="17">
        <v>2.57</v>
      </c>
      <c r="L306" s="20">
        <v>12</v>
      </c>
      <c r="M306" s="19">
        <f t="shared" si="1499"/>
        <v>605164.56000000006</v>
      </c>
      <c r="N306" s="20">
        <v>3</v>
      </c>
      <c r="O306" s="20">
        <f>(N306*$D306*$E306*$G306*$H306*$O$14)</f>
        <v>151291.14000000001</v>
      </c>
      <c r="P306" s="20">
        <v>15</v>
      </c>
      <c r="Q306" s="19">
        <f>(P306*$D306*$E306*$G306*$H306*$Q$14)</f>
        <v>756455.70000000007</v>
      </c>
      <c r="R306" s="20"/>
      <c r="S306" s="19">
        <f t="shared" ref="S306:S308" si="1717">(R306/12*7*$D306*$E306*$G306*$H306*$S$14)+(R306/12*5*$D306*$E306*$G306*$H306*$S$15)</f>
        <v>0</v>
      </c>
      <c r="T306" s="20">
        <v>57</v>
      </c>
      <c r="U306" s="19">
        <f>(T306*$D306*$E306*$G306*$H306*$U$14)</f>
        <v>2874531.6599999997</v>
      </c>
      <c r="V306" s="20">
        <v>0</v>
      </c>
      <c r="W306" s="19">
        <f>(V306*$D306*$E306*$G306*$H306*$W$14)</f>
        <v>0</v>
      </c>
      <c r="X306" s="20"/>
      <c r="Y306" s="19">
        <f>(X306*$D306*$E306*$G306*$H306*$Y$14)</f>
        <v>0</v>
      </c>
      <c r="Z306" s="20">
        <v>0</v>
      </c>
      <c r="AA306" s="19">
        <f>(Z306*$D306*$E306*$G306*$H306*$AA$14)</f>
        <v>0</v>
      </c>
      <c r="AB306" s="20">
        <v>1</v>
      </c>
      <c r="AC306" s="19">
        <f>(AB306*$D306*$E306*$G306*$H306*$AC$14)</f>
        <v>50430.38</v>
      </c>
      <c r="AD306" s="20">
        <v>0</v>
      </c>
      <c r="AE306" s="19">
        <f>(AD306*$D306*$E306*$G306*$H306*$AE$14)</f>
        <v>0</v>
      </c>
      <c r="AF306" s="20">
        <v>1</v>
      </c>
      <c r="AG306" s="19">
        <f>(AF306*$D306*$E306*$G306*$H306*$AG$14)</f>
        <v>50430.38</v>
      </c>
      <c r="AH306" s="20"/>
      <c r="AI306" s="19">
        <f>(AH306*$D306*$E306*$G306*$H306*$AI$14)</f>
        <v>0</v>
      </c>
      <c r="AJ306" s="24">
        <v>45</v>
      </c>
      <c r="AK306" s="19">
        <f>(AJ306*$D306*$E306*$G306*$I306*$AK$14)</f>
        <v>2723240.52</v>
      </c>
      <c r="AL306" s="20"/>
      <c r="AM306" s="19">
        <f>(AL306*$D306*$E306*$G306*$I306*$AM$14)</f>
        <v>0</v>
      </c>
      <c r="AN306" s="20"/>
      <c r="AO306" s="19">
        <f>(AN306*$D306*$E306*$G306*$H306*$AO$14)</f>
        <v>0</v>
      </c>
      <c r="AP306" s="20">
        <v>0</v>
      </c>
      <c r="AQ306" s="20">
        <f>(AP306*$D306*$E306*$G306*$H306*$AQ$14)</f>
        <v>0</v>
      </c>
      <c r="AR306" s="20"/>
      <c r="AS306" s="20">
        <f>(AR306*$D306*$E306*$G306*$H306*$AS$14)</f>
        <v>0</v>
      </c>
      <c r="AT306" s="20">
        <v>0</v>
      </c>
      <c r="AU306" s="19">
        <f>(AT306*$D306*$E306*$G306*$H306*$AU$14)</f>
        <v>0</v>
      </c>
      <c r="AV306" s="20">
        <v>0</v>
      </c>
      <c r="AW306" s="19">
        <f>(AV306*$D306*$E306*$G306*$H306*$AW$14)</f>
        <v>0</v>
      </c>
      <c r="AX306" s="20">
        <v>0</v>
      </c>
      <c r="AY306" s="19">
        <f>(AX306*$D306*$E306*$G306*$H306*$AY$14)</f>
        <v>0</v>
      </c>
      <c r="AZ306" s="20"/>
      <c r="BA306" s="19">
        <f>(AZ306*$D306*$E306*$G306*$H306*$BA$14)</f>
        <v>0</v>
      </c>
      <c r="BB306" s="20"/>
      <c r="BC306" s="19">
        <f>(BB306*$D306*$E306*$G306*$H306*$BC$14)</f>
        <v>0</v>
      </c>
      <c r="BD306" s="20"/>
      <c r="BE306" s="19">
        <f>(BD306*$D306*$E306*$G306*$I306*$BE$14)</f>
        <v>0</v>
      </c>
      <c r="BF306" s="20">
        <v>5</v>
      </c>
      <c r="BG306" s="19">
        <f>(BF306*$D306*$E306*$G306*$I306*$BG$14)</f>
        <v>275074.8</v>
      </c>
      <c r="BH306" s="20">
        <v>0</v>
      </c>
      <c r="BI306" s="19">
        <f>(BH306*$D306*$E306*$G306*$I306*$BI$14)</f>
        <v>0</v>
      </c>
      <c r="BJ306" s="20">
        <v>0</v>
      </c>
      <c r="BK306" s="19">
        <f>(BJ306*$D306*$E306*$G306*$I306*$BK$14)</f>
        <v>0</v>
      </c>
      <c r="BL306" s="20"/>
      <c r="BM306" s="19">
        <f>(BL306*$D306*$E306*$G306*$I306*$BM$14)</f>
        <v>0</v>
      </c>
      <c r="BN306" s="20"/>
      <c r="BO306" s="19">
        <f>(BN306*$D306*$E306*$G306*$I306*$BO$14)</f>
        <v>0</v>
      </c>
      <c r="BP306" s="20"/>
      <c r="BQ306" s="19">
        <f>(BP306*$D306*$E306*$G306*$I306*$BQ$14)</f>
        <v>0</v>
      </c>
      <c r="BR306" s="20"/>
      <c r="BS306" s="19">
        <f>(BR306*$D306*$E306*$G306*$I306*$BS$14)</f>
        <v>0</v>
      </c>
      <c r="BT306" s="20"/>
      <c r="BU306" s="19">
        <f>(BT306*$D306*$E306*$G306*$I306*$BU$14)</f>
        <v>0</v>
      </c>
      <c r="BV306" s="20"/>
      <c r="BW306" s="19">
        <f>(BV306*$D306*$E306*$G306*$I306*$BW$14)</f>
        <v>0</v>
      </c>
      <c r="BX306" s="20"/>
      <c r="BY306" s="22">
        <f>(BX306*$D306*$E306*$G306*$I306*$BY$14)</f>
        <v>0</v>
      </c>
      <c r="BZ306" s="20">
        <v>0</v>
      </c>
      <c r="CA306" s="19">
        <f>(BZ306*$D306*$E306*$G306*$H306*$CA$14)</f>
        <v>0</v>
      </c>
      <c r="CB306" s="20">
        <v>0</v>
      </c>
      <c r="CC306" s="19">
        <f>(CB306*$D306*$E306*$G306*$H306*$CC$14)</f>
        <v>0</v>
      </c>
      <c r="CD306" s="20">
        <v>0</v>
      </c>
      <c r="CE306" s="21">
        <f>(CD306*$D306*$E306*$G306*$H306*$CE$14)</f>
        <v>0</v>
      </c>
      <c r="CF306" s="20"/>
      <c r="CG306" s="20">
        <f>(CF306*$D306*$E306*$G306*$H306*$CG$14)</f>
        <v>0</v>
      </c>
      <c r="CH306" s="20"/>
      <c r="CI306" s="19">
        <f>(CH306*$D306*$E306*$G306*$I306*$CI$14)</f>
        <v>0</v>
      </c>
      <c r="CJ306" s="20">
        <v>0</v>
      </c>
      <c r="CK306" s="19">
        <f>(CJ306*$D306*$E306*$G306*$H306*$CK$14)</f>
        <v>0</v>
      </c>
      <c r="CL306" s="20"/>
      <c r="CM306" s="19">
        <f>(CL306*$D306*$E306*$G306*$H306*$CM$14)</f>
        <v>0</v>
      </c>
      <c r="CN306" s="20"/>
      <c r="CO306" s="19">
        <f>(CN306*$D306*$E306*$G306*$H306*$CO$14)</f>
        <v>0</v>
      </c>
      <c r="CP306" s="20"/>
      <c r="CQ306" s="19">
        <f>(CP306*$D306*$E306*$G306*$H306*$CQ$14)</f>
        <v>0</v>
      </c>
      <c r="CR306" s="20"/>
      <c r="CS306" s="19">
        <f>(CR306*$D306*$E306*$G306*$H306*$CS$14)</f>
        <v>0</v>
      </c>
      <c r="CT306" s="20">
        <v>0</v>
      </c>
      <c r="CU306" s="19">
        <f>(CT306*$D306*$E306*$G306*$I306*$CU$14)</f>
        <v>0</v>
      </c>
      <c r="CV306" s="24">
        <v>0</v>
      </c>
      <c r="CW306" s="19">
        <f>(CV306*$D306*$E306*$G306*$I306*$CW$14)</f>
        <v>0</v>
      </c>
      <c r="CX306" s="20"/>
      <c r="CY306" s="19">
        <f>(CX306*$D306*$E306*$G306*$H306*$CY$14)</f>
        <v>0</v>
      </c>
      <c r="CZ306" s="20">
        <v>0</v>
      </c>
      <c r="DA306" s="19">
        <f>(CZ306*$D306*$E306*$G306*$I306*$DA$14)</f>
        <v>0</v>
      </c>
      <c r="DB306" s="20">
        <v>0</v>
      </c>
      <c r="DC306" s="19">
        <f>(DB306*$D306*$E306*$G306*$I306*$DC$14)</f>
        <v>0</v>
      </c>
      <c r="DD306" s="20"/>
      <c r="DE306" s="19">
        <f>(DD306*$D306*$E306*$G306*$I306*$DE$14)</f>
        <v>0</v>
      </c>
      <c r="DF306" s="20"/>
      <c r="DG306" s="19">
        <f>(DF306*$D306*$E306*$G306*$I306*$DG$14)</f>
        <v>0</v>
      </c>
      <c r="DH306" s="20"/>
      <c r="DI306" s="19">
        <f>(DH306*$D306*$E306*$G306*$J306*$DI$14)</f>
        <v>0</v>
      </c>
      <c r="DJ306" s="20"/>
      <c r="DK306" s="19">
        <f>(DJ306*$D306*$E306*$G306*$K306*$DK$14)</f>
        <v>0</v>
      </c>
      <c r="DL306" s="19">
        <f t="shared" si="1663"/>
        <v>139</v>
      </c>
      <c r="DM306" s="19">
        <f t="shared" si="1663"/>
        <v>7486619.1399999997</v>
      </c>
    </row>
    <row r="307" spans="1:117" ht="30" customHeight="1" x14ac:dyDescent="0.25">
      <c r="A307" s="123"/>
      <c r="B307" s="81">
        <v>261</v>
      </c>
      <c r="C307" s="13" t="s">
        <v>426</v>
      </c>
      <c r="D307" s="14">
        <v>22900</v>
      </c>
      <c r="E307" s="23">
        <v>1.83</v>
      </c>
      <c r="F307" s="23"/>
      <c r="G307" s="16">
        <v>1</v>
      </c>
      <c r="H307" s="14">
        <v>1.4</v>
      </c>
      <c r="I307" s="14">
        <v>1.68</v>
      </c>
      <c r="J307" s="14">
        <v>2.23</v>
      </c>
      <c r="K307" s="17">
        <v>2.57</v>
      </c>
      <c r="L307" s="20">
        <v>9</v>
      </c>
      <c r="M307" s="19">
        <f t="shared" si="1499"/>
        <v>580831.02</v>
      </c>
      <c r="N307" s="20">
        <v>5</v>
      </c>
      <c r="O307" s="20">
        <f>(N307*$D307*$E307*$G307*$H307*$O$14)</f>
        <v>322683.90000000002</v>
      </c>
      <c r="P307" s="20">
        <v>3</v>
      </c>
      <c r="Q307" s="19">
        <f>(P307*$D307*$E307*$G307*$H307*$Q$14)</f>
        <v>193610.34</v>
      </c>
      <c r="R307" s="20"/>
      <c r="S307" s="19">
        <f t="shared" si="1717"/>
        <v>0</v>
      </c>
      <c r="T307" s="20">
        <v>10</v>
      </c>
      <c r="U307" s="19">
        <f>(T307*$D307*$E307*$G307*$H307*$U$14)</f>
        <v>645367.80000000005</v>
      </c>
      <c r="V307" s="20">
        <v>0</v>
      </c>
      <c r="W307" s="19">
        <f>(V307*$D307*$E307*$G307*$H307*$W$14)</f>
        <v>0</v>
      </c>
      <c r="X307" s="20"/>
      <c r="Y307" s="19">
        <f>(X307*$D307*$E307*$G307*$H307*$Y$14)</f>
        <v>0</v>
      </c>
      <c r="Z307" s="20">
        <v>0</v>
      </c>
      <c r="AA307" s="19">
        <f>(Z307*$D307*$E307*$G307*$H307*$AA$14)</f>
        <v>0</v>
      </c>
      <c r="AB307" s="20"/>
      <c r="AC307" s="19">
        <f>(AB307*$D307*$E307*$G307*$H307*$AC$14)</f>
        <v>0</v>
      </c>
      <c r="AD307" s="20">
        <v>0</v>
      </c>
      <c r="AE307" s="19">
        <f>(AD307*$D307*$E307*$G307*$H307*$AE$14)</f>
        <v>0</v>
      </c>
      <c r="AF307" s="77"/>
      <c r="AG307" s="19">
        <f>(AF307*$D307*$E307*$G307*$H307*$AG$14)</f>
        <v>0</v>
      </c>
      <c r="AH307" s="20">
        <v>3</v>
      </c>
      <c r="AI307" s="19">
        <f>(AH307*$D307*$E307*$G307*$H307*$AI$14)</f>
        <v>193610.34</v>
      </c>
      <c r="AJ307" s="24">
        <v>1</v>
      </c>
      <c r="AK307" s="19">
        <f>(AJ307*$D307*$E307*$G307*$I307*$AK$14)</f>
        <v>77444.135999999999</v>
      </c>
      <c r="AL307" s="20"/>
      <c r="AM307" s="19">
        <f>(AL307*$D307*$E307*$G307*$I307*$AM$14)</f>
        <v>0</v>
      </c>
      <c r="AN307" s="20"/>
      <c r="AO307" s="19">
        <f>(AN307*$D307*$E307*$G307*$H307*$AO$14)</f>
        <v>0</v>
      </c>
      <c r="AP307" s="20"/>
      <c r="AQ307" s="20">
        <f>(AP307*$D307*$E307*$G307*$H307*$AQ$14)</f>
        <v>0</v>
      </c>
      <c r="AR307" s="20">
        <v>1</v>
      </c>
      <c r="AS307" s="20">
        <f>(AR307*$D307*$E307*$G307*$H307*$AS$14)</f>
        <v>67470.26999999999</v>
      </c>
      <c r="AT307" s="20">
        <v>0</v>
      </c>
      <c r="AU307" s="19">
        <f>(AT307*$D307*$E307*$G307*$H307*$AU$14)</f>
        <v>0</v>
      </c>
      <c r="AV307" s="20">
        <v>0</v>
      </c>
      <c r="AW307" s="19">
        <f>(AV307*$D307*$E307*$G307*$H307*$AW$14)</f>
        <v>0</v>
      </c>
      <c r="AX307" s="20">
        <v>0</v>
      </c>
      <c r="AY307" s="19">
        <f>(AX307*$D307*$E307*$G307*$H307*$AY$14)</f>
        <v>0</v>
      </c>
      <c r="AZ307" s="20"/>
      <c r="BA307" s="19">
        <f>(AZ307*$D307*$E307*$G307*$H307*$BA$14)</f>
        <v>0</v>
      </c>
      <c r="BB307" s="20">
        <v>3</v>
      </c>
      <c r="BC307" s="19">
        <f>(BB307*$D307*$E307*$G307*$H307*$BC$14)</f>
        <v>193610.34</v>
      </c>
      <c r="BD307" s="20">
        <v>1</v>
      </c>
      <c r="BE307" s="19">
        <f>(BD307*$D307*$E307*$G307*$I307*$BE$14)</f>
        <v>70403.759999999995</v>
      </c>
      <c r="BF307" s="20">
        <v>4</v>
      </c>
      <c r="BG307" s="19">
        <f>(BF307*$D307*$E307*$G307*$I307*$BG$14)</f>
        <v>281615.03999999998</v>
      </c>
      <c r="BH307" s="20">
        <v>0</v>
      </c>
      <c r="BI307" s="19">
        <f>(BH307*$D307*$E307*$G307*$I307*$BI$14)</f>
        <v>0</v>
      </c>
      <c r="BJ307" s="20">
        <v>0</v>
      </c>
      <c r="BK307" s="19">
        <f>(BJ307*$D307*$E307*$G307*$I307*$BK$14)</f>
        <v>0</v>
      </c>
      <c r="BL307" s="20">
        <v>4</v>
      </c>
      <c r="BM307" s="19">
        <f>(BL307*$D307*$E307*$G307*$I307*$BM$14)</f>
        <v>309776.54399999999</v>
      </c>
      <c r="BN307" s="20"/>
      <c r="BO307" s="19">
        <f>(BN307*$D307*$E307*$G307*$I307*$BO$14)</f>
        <v>0</v>
      </c>
      <c r="BP307" s="20"/>
      <c r="BQ307" s="19">
        <f>(BP307*$D307*$E307*$G307*$I307*$BQ$14)</f>
        <v>0</v>
      </c>
      <c r="BR307" s="20"/>
      <c r="BS307" s="19">
        <f>(BR307*$D307*$E307*$G307*$I307*$BS$14)</f>
        <v>0</v>
      </c>
      <c r="BT307" s="20">
        <v>1</v>
      </c>
      <c r="BU307" s="19">
        <f>(BT307*$D307*$E307*$G307*$I307*$BU$14)</f>
        <v>88004.7</v>
      </c>
      <c r="BV307" s="20"/>
      <c r="BW307" s="19">
        <f>(BV307*$D307*$E307*$G307*$I307*$BW$14)</f>
        <v>0</v>
      </c>
      <c r="BX307" s="20"/>
      <c r="BY307" s="22">
        <f>(BX307*$D307*$E307*$G307*$I307*$BY$14)</f>
        <v>0</v>
      </c>
      <c r="BZ307" s="20">
        <v>0</v>
      </c>
      <c r="CA307" s="19">
        <f>(BZ307*$D307*$E307*$G307*$H307*$CA$14)</f>
        <v>0</v>
      </c>
      <c r="CB307" s="20">
        <v>0</v>
      </c>
      <c r="CC307" s="19">
        <f>(CB307*$D307*$E307*$G307*$H307*$CC$14)</f>
        <v>0</v>
      </c>
      <c r="CD307" s="20">
        <v>0</v>
      </c>
      <c r="CE307" s="21">
        <f>(CD307*$D307*$E307*$G307*$H307*$CE$14)</f>
        <v>0</v>
      </c>
      <c r="CF307" s="20"/>
      <c r="CG307" s="20">
        <f>(CF307*$D307*$E307*$G307*$H307*$CG$14)</f>
        <v>0</v>
      </c>
      <c r="CH307" s="20"/>
      <c r="CI307" s="19">
        <f>(CH307*$D307*$E307*$G307*$I307*$CI$14)</f>
        <v>0</v>
      </c>
      <c r="CJ307" s="20">
        <v>0</v>
      </c>
      <c r="CK307" s="19">
        <f>(CJ307*$D307*$E307*$G307*$H307*$CK$14)</f>
        <v>0</v>
      </c>
      <c r="CL307" s="20"/>
      <c r="CM307" s="19">
        <f>(CL307*$D307*$E307*$G307*$H307*$CM$14)</f>
        <v>0</v>
      </c>
      <c r="CN307" s="20"/>
      <c r="CO307" s="19">
        <f>(CN307*$D307*$E307*$G307*$H307*$CO$14)</f>
        <v>0</v>
      </c>
      <c r="CP307" s="20">
        <v>1</v>
      </c>
      <c r="CQ307" s="19">
        <f>(CP307*$D307*$E307*$G307*$H307*$CQ$14)</f>
        <v>66296.873999999982</v>
      </c>
      <c r="CR307" s="20"/>
      <c r="CS307" s="19">
        <f>(CR307*$D307*$E307*$G307*$H307*$CS$14)</f>
        <v>0</v>
      </c>
      <c r="CT307" s="20">
        <v>0</v>
      </c>
      <c r="CU307" s="19">
        <f>(CT307*$D307*$E307*$G307*$I307*$CU$14)</f>
        <v>0</v>
      </c>
      <c r="CV307" s="24">
        <v>0</v>
      </c>
      <c r="CW307" s="19">
        <f>(CV307*$D307*$E307*$G307*$I307*$CW$14)</f>
        <v>0</v>
      </c>
      <c r="CX307" s="20"/>
      <c r="CY307" s="19">
        <f>(CX307*$D307*$E307*$G307*$H307*$CY$14)</f>
        <v>0</v>
      </c>
      <c r="CZ307" s="20">
        <v>0</v>
      </c>
      <c r="DA307" s="19">
        <f>(CZ307*$D307*$E307*$G307*$I307*$DA$14)</f>
        <v>0</v>
      </c>
      <c r="DB307" s="20">
        <v>0</v>
      </c>
      <c r="DC307" s="19">
        <f>(DB307*$D307*$E307*$G307*$I307*$DC$14)</f>
        <v>0</v>
      </c>
      <c r="DD307" s="20"/>
      <c r="DE307" s="19">
        <f>(DD307*$D307*$E307*$G307*$I307*$DE$14)</f>
        <v>0</v>
      </c>
      <c r="DF307" s="20"/>
      <c r="DG307" s="19">
        <f>(DF307*$D307*$E307*$G307*$I307*$DG$14)</f>
        <v>0</v>
      </c>
      <c r="DH307" s="20"/>
      <c r="DI307" s="19">
        <f>(DH307*$D307*$E307*$G307*$J307*$DI$14)</f>
        <v>0</v>
      </c>
      <c r="DJ307" s="20"/>
      <c r="DK307" s="19">
        <f>(DJ307*$D307*$E307*$G307*$K307*$DK$14)</f>
        <v>0</v>
      </c>
      <c r="DL307" s="19">
        <f t="shared" si="1663"/>
        <v>46</v>
      </c>
      <c r="DM307" s="19">
        <f t="shared" si="1663"/>
        <v>3090725.0640000002</v>
      </c>
    </row>
    <row r="308" spans="1:117" ht="30" customHeight="1" x14ac:dyDescent="0.25">
      <c r="A308" s="123"/>
      <c r="B308" s="81">
        <v>262</v>
      </c>
      <c r="C308" s="13" t="s">
        <v>427</v>
      </c>
      <c r="D308" s="14">
        <v>22900</v>
      </c>
      <c r="E308" s="23">
        <v>2.16</v>
      </c>
      <c r="F308" s="23"/>
      <c r="G308" s="16">
        <v>1</v>
      </c>
      <c r="H308" s="14">
        <v>1.4</v>
      </c>
      <c r="I308" s="14">
        <v>1.68</v>
      </c>
      <c r="J308" s="14">
        <v>2.23</v>
      </c>
      <c r="K308" s="17">
        <v>2.57</v>
      </c>
      <c r="L308" s="20">
        <v>9</v>
      </c>
      <c r="M308" s="19">
        <f t="shared" si="1499"/>
        <v>685571.04</v>
      </c>
      <c r="N308" s="20">
        <v>0</v>
      </c>
      <c r="O308" s="20">
        <f>(N308*$D308*$E308*$G308*$H308*$O$14)</f>
        <v>0</v>
      </c>
      <c r="P308" s="20"/>
      <c r="Q308" s="19">
        <f>(P308*$D308*$E308*$G308*$H308*$Q$14)</f>
        <v>0</v>
      </c>
      <c r="R308" s="20"/>
      <c r="S308" s="19">
        <f t="shared" si="1717"/>
        <v>0</v>
      </c>
      <c r="T308" s="20">
        <v>9</v>
      </c>
      <c r="U308" s="19">
        <f>(T308*$D308*$E308*$G308*$H308*$U$14)</f>
        <v>685571.04</v>
      </c>
      <c r="V308" s="20">
        <v>0</v>
      </c>
      <c r="W308" s="19">
        <f>(V308*$D308*$E308*$G308*$H308*$W$14)</f>
        <v>0</v>
      </c>
      <c r="X308" s="20"/>
      <c r="Y308" s="19">
        <f>(X308*$D308*$E308*$G308*$H308*$Y$14)</f>
        <v>0</v>
      </c>
      <c r="Z308" s="20">
        <v>0</v>
      </c>
      <c r="AA308" s="19">
        <f>(Z308*$D308*$E308*$G308*$H308*$AA$14)</f>
        <v>0</v>
      </c>
      <c r="AB308" s="20"/>
      <c r="AC308" s="19">
        <f>(AB308*$D308*$E308*$G308*$H308*$AC$14)</f>
        <v>0</v>
      </c>
      <c r="AD308" s="20">
        <v>0</v>
      </c>
      <c r="AE308" s="19">
        <f>(AD308*$D308*$E308*$G308*$H308*$AE$14)</f>
        <v>0</v>
      </c>
      <c r="AF308" s="77"/>
      <c r="AG308" s="19">
        <f>(AF308*$D308*$E308*$G308*$H308*$AG$14)</f>
        <v>0</v>
      </c>
      <c r="AH308" s="20"/>
      <c r="AI308" s="19">
        <f>(AH308*$D308*$E308*$G308*$H308*$AI$14)</f>
        <v>0</v>
      </c>
      <c r="AJ308" s="24">
        <v>1</v>
      </c>
      <c r="AK308" s="19">
        <f>(AJ308*$D308*$E308*$G308*$I308*$AK$14)</f>
        <v>91409.472000000009</v>
      </c>
      <c r="AL308" s="20"/>
      <c r="AM308" s="19">
        <f>(AL308*$D308*$E308*$G308*$I308*$AM$14)</f>
        <v>0</v>
      </c>
      <c r="AN308" s="20"/>
      <c r="AO308" s="19">
        <f>(AN308*$D308*$E308*$G308*$H308*$AO$14)</f>
        <v>0</v>
      </c>
      <c r="AP308" s="20">
        <v>0</v>
      </c>
      <c r="AQ308" s="20">
        <f>(AP308*$D308*$E308*$G308*$H308*$AQ$14)</f>
        <v>0</v>
      </c>
      <c r="AR308" s="20"/>
      <c r="AS308" s="20">
        <f>(AR308*$D308*$E308*$G308*$H308*$AS$14)</f>
        <v>0</v>
      </c>
      <c r="AT308" s="20">
        <v>0</v>
      </c>
      <c r="AU308" s="19">
        <f>(AT308*$D308*$E308*$G308*$H308*$AU$14)</f>
        <v>0</v>
      </c>
      <c r="AV308" s="20">
        <v>0</v>
      </c>
      <c r="AW308" s="19">
        <f>(AV308*$D308*$E308*$G308*$H308*$AW$14)</f>
        <v>0</v>
      </c>
      <c r="AX308" s="20">
        <v>0</v>
      </c>
      <c r="AY308" s="19">
        <f>(AX308*$D308*$E308*$G308*$H308*$AY$14)</f>
        <v>0</v>
      </c>
      <c r="AZ308" s="20"/>
      <c r="BA308" s="19">
        <f>(AZ308*$D308*$E308*$G308*$H308*$BA$14)</f>
        <v>0</v>
      </c>
      <c r="BB308" s="20"/>
      <c r="BC308" s="19">
        <f>(BB308*$D308*$E308*$G308*$H308*$BC$14)</f>
        <v>0</v>
      </c>
      <c r="BD308" s="20"/>
      <c r="BE308" s="19">
        <f>(BD308*$D308*$E308*$G308*$I308*$BE$14)</f>
        <v>0</v>
      </c>
      <c r="BF308" s="20"/>
      <c r="BG308" s="19">
        <f>(BF308*$D308*$E308*$G308*$I308*$BG$14)</f>
        <v>0</v>
      </c>
      <c r="BH308" s="20">
        <v>0</v>
      </c>
      <c r="BI308" s="19">
        <f>(BH308*$D308*$E308*$G308*$I308*$BI$14)</f>
        <v>0</v>
      </c>
      <c r="BJ308" s="20">
        <v>0</v>
      </c>
      <c r="BK308" s="19">
        <f>(BJ308*$D308*$E308*$G308*$I308*$BK$14)</f>
        <v>0</v>
      </c>
      <c r="BL308" s="20"/>
      <c r="BM308" s="19">
        <f>(BL308*$D308*$E308*$G308*$I308*$BM$14)</f>
        <v>0</v>
      </c>
      <c r="BN308" s="20"/>
      <c r="BO308" s="19">
        <f>(BN308*$D308*$E308*$G308*$I308*$BO$14)</f>
        <v>0</v>
      </c>
      <c r="BP308" s="20"/>
      <c r="BQ308" s="19">
        <f>(BP308*$D308*$E308*$G308*$I308*$BQ$14)</f>
        <v>0</v>
      </c>
      <c r="BR308" s="20"/>
      <c r="BS308" s="19">
        <f>(BR308*$D308*$E308*$G308*$I308*$BS$14)</f>
        <v>0</v>
      </c>
      <c r="BT308" s="20"/>
      <c r="BU308" s="19">
        <f>(BT308*$D308*$E308*$G308*$I308*$BU$14)</f>
        <v>0</v>
      </c>
      <c r="BV308" s="20"/>
      <c r="BW308" s="19">
        <f>(BV308*$D308*$E308*$G308*$I308*$BW$14)</f>
        <v>0</v>
      </c>
      <c r="BX308" s="20"/>
      <c r="BY308" s="22">
        <f>(BX308*$D308*$E308*$G308*$I308*$BY$14)</f>
        <v>0</v>
      </c>
      <c r="BZ308" s="20">
        <v>0</v>
      </c>
      <c r="CA308" s="19">
        <f>(BZ308*$D308*$E308*$G308*$H308*$CA$14)</f>
        <v>0</v>
      </c>
      <c r="CB308" s="20">
        <v>0</v>
      </c>
      <c r="CC308" s="19">
        <f>(CB308*$D308*$E308*$G308*$H308*$CC$14)</f>
        <v>0</v>
      </c>
      <c r="CD308" s="20">
        <v>0</v>
      </c>
      <c r="CE308" s="21">
        <f>(CD308*$D308*$E308*$G308*$H308*$CE$14)</f>
        <v>0</v>
      </c>
      <c r="CF308" s="20"/>
      <c r="CG308" s="20">
        <f>(CF308*$D308*$E308*$G308*$H308*$CG$14)</f>
        <v>0</v>
      </c>
      <c r="CH308" s="20"/>
      <c r="CI308" s="19">
        <f>(CH308*$D308*$E308*$G308*$I308*$CI$14)</f>
        <v>0</v>
      </c>
      <c r="CJ308" s="20">
        <v>0</v>
      </c>
      <c r="CK308" s="19">
        <f>(CJ308*$D308*$E308*$G308*$H308*$CK$14)</f>
        <v>0</v>
      </c>
      <c r="CL308" s="20"/>
      <c r="CM308" s="19">
        <f>(CL308*$D308*$E308*$G308*$H308*$CM$14)</f>
        <v>0</v>
      </c>
      <c r="CN308" s="20"/>
      <c r="CO308" s="19">
        <f>(CN308*$D308*$E308*$G308*$H308*$CO$14)</f>
        <v>0</v>
      </c>
      <c r="CP308" s="20"/>
      <c r="CQ308" s="19">
        <f>(CP308*$D308*$E308*$G308*$H308*$CQ$14)</f>
        <v>0</v>
      </c>
      <c r="CR308" s="20"/>
      <c r="CS308" s="19">
        <f>(CR308*$D308*$E308*$G308*$H308*$CS$14)</f>
        <v>0</v>
      </c>
      <c r="CT308" s="20">
        <v>0</v>
      </c>
      <c r="CU308" s="19">
        <f>(CT308*$D308*$E308*$G308*$I308*$CU$14)</f>
        <v>0</v>
      </c>
      <c r="CV308" s="24"/>
      <c r="CW308" s="19">
        <f>(CV308*$D308*$E308*$G308*$I308*$CW$14)</f>
        <v>0</v>
      </c>
      <c r="CX308" s="20"/>
      <c r="CY308" s="19">
        <f>(CX308*$D308*$E308*$G308*$H308*$CY$14)</f>
        <v>0</v>
      </c>
      <c r="CZ308" s="20">
        <v>0</v>
      </c>
      <c r="DA308" s="19">
        <f>(CZ308*$D308*$E308*$G308*$I308*$DA$14)</f>
        <v>0</v>
      </c>
      <c r="DB308" s="20">
        <v>0</v>
      </c>
      <c r="DC308" s="19">
        <f>(DB308*$D308*$E308*$G308*$I308*$DC$14)</f>
        <v>0</v>
      </c>
      <c r="DD308" s="20"/>
      <c r="DE308" s="19">
        <f>(DD308*$D308*$E308*$G308*$I308*$DE$14)</f>
        <v>0</v>
      </c>
      <c r="DF308" s="20"/>
      <c r="DG308" s="19">
        <f>(DF308*$D308*$E308*$G308*$I308*$DG$14)</f>
        <v>0</v>
      </c>
      <c r="DH308" s="20"/>
      <c r="DI308" s="19">
        <f>(DH308*$D308*$E308*$G308*$J308*$DI$14)</f>
        <v>0</v>
      </c>
      <c r="DJ308" s="20"/>
      <c r="DK308" s="19">
        <f>(DJ308*$D308*$E308*$G308*$K308*$DK$14)</f>
        <v>0</v>
      </c>
      <c r="DL308" s="19">
        <f t="shared" si="1663"/>
        <v>19</v>
      </c>
      <c r="DM308" s="19">
        <f t="shared" si="1663"/>
        <v>1462551.5520000001</v>
      </c>
    </row>
    <row r="309" spans="1:117" ht="30" customHeight="1" x14ac:dyDescent="0.25">
      <c r="A309" s="123"/>
      <c r="B309" s="81">
        <v>263</v>
      </c>
      <c r="C309" s="13" t="s">
        <v>428</v>
      </c>
      <c r="D309" s="14">
        <v>22900</v>
      </c>
      <c r="E309" s="23">
        <v>1.81</v>
      </c>
      <c r="F309" s="23"/>
      <c r="G309" s="16">
        <v>1</v>
      </c>
      <c r="H309" s="14">
        <v>1.4</v>
      </c>
      <c r="I309" s="14">
        <v>1.68</v>
      </c>
      <c r="J309" s="14">
        <v>2.23</v>
      </c>
      <c r="K309" s="17">
        <v>2.57</v>
      </c>
      <c r="L309" s="20">
        <v>99</v>
      </c>
      <c r="M309" s="19">
        <f t="shared" ref="M309" si="1718">(L309*$D309*$E309*$G309*$H309)</f>
        <v>5744831.3999999994</v>
      </c>
      <c r="N309" s="20">
        <v>20</v>
      </c>
      <c r="O309" s="20">
        <f t="shared" ref="O309" si="1719">(N309*$D309*$E309*$G309*$H309)</f>
        <v>1160572</v>
      </c>
      <c r="P309" s="20">
        <v>7</v>
      </c>
      <c r="Q309" s="19">
        <f t="shared" ref="Q309" si="1720">(P309*$D309*$E309*$G309*$H309)</f>
        <v>406200.19999999995</v>
      </c>
      <c r="R309" s="20"/>
      <c r="S309" s="19">
        <f t="shared" ref="S309" si="1721">(R309*$D309*$E309*$G309*$H309)</f>
        <v>0</v>
      </c>
      <c r="T309" s="20">
        <v>41</v>
      </c>
      <c r="U309" s="19">
        <f t="shared" ref="U309" si="1722">(T309*$D309*$E309*$G309*$H309)</f>
        <v>2379172.5999999996</v>
      </c>
      <c r="V309" s="20">
        <v>0</v>
      </c>
      <c r="W309" s="19">
        <f t="shared" ref="W309" si="1723">(V309*$D309*$E309*$G309*$H309)</f>
        <v>0</v>
      </c>
      <c r="X309" s="20"/>
      <c r="Y309" s="19">
        <f t="shared" ref="Y309" si="1724">(X309*$D309*$E309*$G309*$H309)</f>
        <v>0</v>
      </c>
      <c r="Z309" s="20">
        <v>0</v>
      </c>
      <c r="AA309" s="19">
        <f t="shared" ref="AA309" si="1725">(Z309*$D309*$E309*$G309*$H309)</f>
        <v>0</v>
      </c>
      <c r="AB309" s="20">
        <v>1</v>
      </c>
      <c r="AC309" s="19">
        <f t="shared" ref="AC309" si="1726">(AB309*$D309*$E309*$G309*$H309)</f>
        <v>58028.6</v>
      </c>
      <c r="AD309" s="20">
        <v>0</v>
      </c>
      <c r="AE309" s="19">
        <f t="shared" ref="AE309" si="1727">(AD309*$D309*$E309*$G309*$H309)</f>
        <v>0</v>
      </c>
      <c r="AF309" s="77"/>
      <c r="AG309" s="19">
        <f t="shared" ref="AG309" si="1728">(AF309*$D309*$E309*$G309*$H309)</f>
        <v>0</v>
      </c>
      <c r="AH309" s="20">
        <v>3</v>
      </c>
      <c r="AI309" s="19">
        <f t="shared" ref="AI309" si="1729">(AH309*$D309*$E309*$G309*$H309)</f>
        <v>174085.8</v>
      </c>
      <c r="AJ309" s="24">
        <v>7</v>
      </c>
      <c r="AK309" s="19">
        <f t="shared" ref="AK309" si="1730">(AJ309*$D309*$E309*$G309*$I309)</f>
        <v>487440.24</v>
      </c>
      <c r="AL309" s="20">
        <v>3</v>
      </c>
      <c r="AM309" s="19">
        <f t="shared" ref="AM309" si="1731">(AL309*$D309*$E309*$G309*$I309)</f>
        <v>208902.96</v>
      </c>
      <c r="AN309" s="20"/>
      <c r="AO309" s="19">
        <f t="shared" ref="AO309" si="1732">(AN309*$D309*$E309*$G309*$H309)</f>
        <v>0</v>
      </c>
      <c r="AP309" s="20">
        <v>0</v>
      </c>
      <c r="AQ309" s="20">
        <f t="shared" ref="AQ309" si="1733">(AP309*$D309*$E309*$G309*$H309)</f>
        <v>0</v>
      </c>
      <c r="AR309" s="20">
        <v>16</v>
      </c>
      <c r="AS309" s="20">
        <f t="shared" ref="AS309" si="1734">(AR309*$D309*$E309*$G309*$H309)</f>
        <v>928457.6</v>
      </c>
      <c r="AT309" s="20">
        <v>0</v>
      </c>
      <c r="AU309" s="19">
        <f t="shared" ref="AU309" si="1735">(AT309*$D309*$E309*$G309*$H309)</f>
        <v>0</v>
      </c>
      <c r="AV309" s="20">
        <v>0</v>
      </c>
      <c r="AW309" s="19">
        <f t="shared" ref="AW309" si="1736">(AV309*$D309*$E309*$G309*$H309)</f>
        <v>0</v>
      </c>
      <c r="AX309" s="20">
        <v>0</v>
      </c>
      <c r="AY309" s="19">
        <f>(AX309*$D309*$E309*$G309*$H309)</f>
        <v>0</v>
      </c>
      <c r="AZ309" s="20"/>
      <c r="BA309" s="19">
        <f>(AZ309*$D309*$E309*$G309*$H309)</f>
        <v>0</v>
      </c>
      <c r="BB309" s="20"/>
      <c r="BC309" s="19">
        <f>(BB309*$D309*$E309*$G309*$H309)</f>
        <v>0</v>
      </c>
      <c r="BD309" s="20">
        <v>9</v>
      </c>
      <c r="BE309" s="19">
        <f>(BD309*$D309*$E309*$G309*$I309)</f>
        <v>626708.88</v>
      </c>
      <c r="BF309" s="20">
        <v>71</v>
      </c>
      <c r="BG309" s="19">
        <f>(BF309*$D309*$E309*$G309*$I309)</f>
        <v>4944036.72</v>
      </c>
      <c r="BH309" s="20">
        <v>0</v>
      </c>
      <c r="BI309" s="19">
        <f t="shared" ref="BI309" si="1737">(BH309*$D309*$E309*$G309*$I309)</f>
        <v>0</v>
      </c>
      <c r="BJ309" s="20">
        <v>0</v>
      </c>
      <c r="BK309" s="19">
        <f t="shared" ref="BK309" si="1738">(BJ309*$D309*$E309*$G309*$I309)</f>
        <v>0</v>
      </c>
      <c r="BL309" s="20">
        <v>5</v>
      </c>
      <c r="BM309" s="19">
        <f t="shared" ref="BM309" si="1739">(BL309*$D309*$E309*$G309*$I309)</f>
        <v>348171.6</v>
      </c>
      <c r="BN309" s="20"/>
      <c r="BO309" s="19">
        <f t="shared" ref="BO309" si="1740">(BN309*$D309*$E309*$G309*$I309)</f>
        <v>0</v>
      </c>
      <c r="BP309" s="20"/>
      <c r="BQ309" s="19">
        <f t="shared" ref="BQ309" si="1741">(BP309*$D309*$E309*$G309*$I309)</f>
        <v>0</v>
      </c>
      <c r="BR309" s="20"/>
      <c r="BS309" s="19">
        <f t="shared" ref="BS309" si="1742">(BR309*$D309*$E309*$G309*$I309)</f>
        <v>0</v>
      </c>
      <c r="BT309" s="20"/>
      <c r="BU309" s="19">
        <f t="shared" ref="BU309" si="1743">(BT309*$D309*$E309*$G309*$I309)</f>
        <v>0</v>
      </c>
      <c r="BV309" s="20"/>
      <c r="BW309" s="19">
        <f t="shared" ref="BW309" si="1744">(BV309*$D309*$E309*$G309*$I309)</f>
        <v>0</v>
      </c>
      <c r="BX309" s="20"/>
      <c r="BY309" s="22">
        <f t="shared" ref="BY309" si="1745">(BX309*$D309*$E309*$G309*$I309)</f>
        <v>0</v>
      </c>
      <c r="BZ309" s="20">
        <v>0</v>
      </c>
      <c r="CA309" s="19">
        <f t="shared" ref="CA309" si="1746">(BZ309*$D309*$E309*$G309*$H309)</f>
        <v>0</v>
      </c>
      <c r="CB309" s="20">
        <v>0</v>
      </c>
      <c r="CC309" s="19">
        <f t="shared" ref="CC309" si="1747">(CB309*$D309*$E309*$G309*$H309)</f>
        <v>0</v>
      </c>
      <c r="CD309" s="20">
        <v>0</v>
      </c>
      <c r="CE309" s="21">
        <f t="shared" ref="CE309" si="1748">(CD309*$D309*$E309*$G309*$H309)</f>
        <v>0</v>
      </c>
      <c r="CF309" s="20"/>
      <c r="CG309" s="20">
        <f t="shared" ref="CG309" si="1749">(CF309*$D309*$E309*$G309*$H309)</f>
        <v>0</v>
      </c>
      <c r="CH309" s="20"/>
      <c r="CI309" s="19">
        <f t="shared" ref="CI309" si="1750">(CH309*$D309*$E309*$G309*$I309)</f>
        <v>0</v>
      </c>
      <c r="CJ309" s="20">
        <v>0</v>
      </c>
      <c r="CK309" s="19">
        <f t="shared" ref="CK309" si="1751">(CJ309*$D309*$E309*$G309*$H309)</f>
        <v>0</v>
      </c>
      <c r="CL309" s="20"/>
      <c r="CM309" s="19">
        <f t="shared" ref="CM309" si="1752">(CL309*$D309*$E309*$G309*$H309)</f>
        <v>0</v>
      </c>
      <c r="CN309" s="20"/>
      <c r="CO309" s="19">
        <f t="shared" ref="CO309" si="1753">(CN309*$D309*$E309*$G309*$H309)</f>
        <v>0</v>
      </c>
      <c r="CP309" s="20"/>
      <c r="CQ309" s="19">
        <f t="shared" ref="CQ309" si="1754">(CP309*$D309*$E309*$G309*$H309)</f>
        <v>0</v>
      </c>
      <c r="CR309" s="20"/>
      <c r="CS309" s="19">
        <f t="shared" ref="CS309" si="1755">(CR309*$D309*$E309*$G309*$H309)</f>
        <v>0</v>
      </c>
      <c r="CT309" s="20">
        <v>0</v>
      </c>
      <c r="CU309" s="19">
        <f t="shared" ref="CU309" si="1756">(CT309*$D309*$E309*$G309*$I309)</f>
        <v>0</v>
      </c>
      <c r="CV309" s="24"/>
      <c r="CW309" s="19">
        <f t="shared" ref="CW309" si="1757">(CV309*$D309*$E309*$G309*$I309)</f>
        <v>0</v>
      </c>
      <c r="CX309" s="20"/>
      <c r="CY309" s="19">
        <f t="shared" ref="CY309" si="1758">(CX309*$D309*$E309*$G309*$H309)</f>
        <v>0</v>
      </c>
      <c r="CZ309" s="20">
        <v>0</v>
      </c>
      <c r="DA309" s="19">
        <f t="shared" ref="DA309" si="1759">(CZ309*$D309*$E309*$G309*$I309)</f>
        <v>0</v>
      </c>
      <c r="DB309" s="20">
        <v>0</v>
      </c>
      <c r="DC309" s="19">
        <f t="shared" ref="DC309" si="1760">(DB309*$D309*$E309*$G309*$I309)</f>
        <v>0</v>
      </c>
      <c r="DD309" s="20"/>
      <c r="DE309" s="19">
        <f t="shared" ref="DE309" si="1761">(DD309*$D309*$E309*$G309*$I309)</f>
        <v>0</v>
      </c>
      <c r="DF309" s="20"/>
      <c r="DG309" s="19">
        <f t="shared" ref="DG309" si="1762">(DF309*$D309*$E309*$G309*$I309)</f>
        <v>0</v>
      </c>
      <c r="DH309" s="20"/>
      <c r="DI309" s="19">
        <f t="shared" ref="DI309" si="1763">(DH309*$D309*$E309*$G309*$J309)</f>
        <v>0</v>
      </c>
      <c r="DJ309" s="20"/>
      <c r="DK309" s="19">
        <f t="shared" ref="DK309" si="1764">(DJ309*$D309*$E309*$G309*$K309)</f>
        <v>0</v>
      </c>
      <c r="DL309" s="19">
        <f t="shared" si="1663"/>
        <v>282</v>
      </c>
      <c r="DM309" s="19">
        <f t="shared" si="1663"/>
        <v>17466608.600000001</v>
      </c>
    </row>
    <row r="310" spans="1:117" ht="30" customHeight="1" x14ac:dyDescent="0.25">
      <c r="A310" s="123"/>
      <c r="B310" s="81">
        <v>264</v>
      </c>
      <c r="C310" s="13" t="s">
        <v>429</v>
      </c>
      <c r="D310" s="14">
        <v>22900</v>
      </c>
      <c r="E310" s="23">
        <v>2.67</v>
      </c>
      <c r="F310" s="23"/>
      <c r="G310" s="16">
        <v>1</v>
      </c>
      <c r="H310" s="14">
        <v>1.4</v>
      </c>
      <c r="I310" s="14">
        <v>1.68</v>
      </c>
      <c r="J310" s="14">
        <v>2.23</v>
      </c>
      <c r="K310" s="17">
        <v>2.57</v>
      </c>
      <c r="L310" s="20">
        <v>1</v>
      </c>
      <c r="M310" s="19">
        <f t="shared" si="1499"/>
        <v>94160.22</v>
      </c>
      <c r="N310" s="20">
        <v>0</v>
      </c>
      <c r="O310" s="20">
        <f>(N310*$D310*$E310*$G310*$H310*$O$14)</f>
        <v>0</v>
      </c>
      <c r="P310" s="20">
        <v>1</v>
      </c>
      <c r="Q310" s="19">
        <f>(P310*$D310*$E310*$G310*$H310*$Q$14)</f>
        <v>94160.22</v>
      </c>
      <c r="R310" s="20"/>
      <c r="S310" s="19">
        <f t="shared" ref="S310:S311" si="1765">(R310/12*7*$D310*$E310*$G310*$H310*$S$14)+(R310/12*5*$D310*$E310*$G310*$H310*$S$15)</f>
        <v>0</v>
      </c>
      <c r="T310" s="20">
        <v>20</v>
      </c>
      <c r="U310" s="19">
        <f>(T310*$D310*$E310*$G310*$H310*$U$14)</f>
        <v>1883204.4000000001</v>
      </c>
      <c r="V310" s="20">
        <v>0</v>
      </c>
      <c r="W310" s="19">
        <f>(V310*$D310*$E310*$G310*$H310*$W$14)</f>
        <v>0</v>
      </c>
      <c r="X310" s="20"/>
      <c r="Y310" s="19">
        <f>(X310*$D310*$E310*$G310*$H310*$Y$14)</f>
        <v>0</v>
      </c>
      <c r="Z310" s="20">
        <v>0</v>
      </c>
      <c r="AA310" s="19">
        <f>(Z310*$D310*$E310*$G310*$H310*$AA$14)</f>
        <v>0</v>
      </c>
      <c r="AB310" s="20"/>
      <c r="AC310" s="19">
        <f>(AB310*$D310*$E310*$G310*$H310*$AC$14)</f>
        <v>0</v>
      </c>
      <c r="AD310" s="20">
        <v>0</v>
      </c>
      <c r="AE310" s="19">
        <f>(AD310*$D310*$E310*$G310*$H310*$AE$14)</f>
        <v>0</v>
      </c>
      <c r="AF310" s="77"/>
      <c r="AG310" s="19">
        <f>(AF310*$D310*$E310*$G310*$H310*$AG$14)</f>
        <v>0</v>
      </c>
      <c r="AH310" s="20"/>
      <c r="AI310" s="19">
        <f>(AH310*$D310*$E310*$G310*$H310*$AI$14)</f>
        <v>0</v>
      </c>
      <c r="AJ310" s="24">
        <v>5</v>
      </c>
      <c r="AK310" s="19">
        <f>(AJ310*$D310*$E310*$G310*$I310*$AK$14)</f>
        <v>564961.31999999995</v>
      </c>
      <c r="AL310" s="20"/>
      <c r="AM310" s="19">
        <f>(AL310*$D310*$E310*$G310*$I310*$AM$14)</f>
        <v>0</v>
      </c>
      <c r="AN310" s="20"/>
      <c r="AO310" s="19">
        <f>(AN310*$D310*$E310*$G310*$H310*$AO$14)</f>
        <v>0</v>
      </c>
      <c r="AP310" s="20"/>
      <c r="AQ310" s="20">
        <f>(AP310*$D310*$E310*$G310*$H310*$AQ$14)</f>
        <v>0</v>
      </c>
      <c r="AR310" s="20"/>
      <c r="AS310" s="20">
        <f>(AR310*$D310*$E310*$G310*$H310*$AS$14)</f>
        <v>0</v>
      </c>
      <c r="AT310" s="20">
        <v>0</v>
      </c>
      <c r="AU310" s="19">
        <f>(AT310*$D310*$E310*$G310*$H310*$AU$14)</f>
        <v>0</v>
      </c>
      <c r="AV310" s="20">
        <v>0</v>
      </c>
      <c r="AW310" s="19">
        <f>(AV310*$D310*$E310*$G310*$H310*$AW$14)</f>
        <v>0</v>
      </c>
      <c r="AX310" s="20">
        <v>0</v>
      </c>
      <c r="AY310" s="19">
        <f>(AX310*$D310*$E310*$G310*$H310*$AY$14)</f>
        <v>0</v>
      </c>
      <c r="AZ310" s="20"/>
      <c r="BA310" s="19">
        <f>(AZ310*$D310*$E310*$G310*$H310*$BA$14)</f>
        <v>0</v>
      </c>
      <c r="BB310" s="20"/>
      <c r="BC310" s="19">
        <f>(BB310*$D310*$E310*$G310*$H310*$BC$14)</f>
        <v>0</v>
      </c>
      <c r="BD310" s="20"/>
      <c r="BE310" s="19">
        <f>(BD310*$D310*$E310*$G310*$I310*$BE$14)</f>
        <v>0</v>
      </c>
      <c r="BF310" s="20">
        <v>0</v>
      </c>
      <c r="BG310" s="19">
        <f>(BF310*$D310*$E310*$G310*$I310*$BG$14)</f>
        <v>0</v>
      </c>
      <c r="BH310" s="20">
        <v>0</v>
      </c>
      <c r="BI310" s="19">
        <f>(BH310*$D310*$E310*$G310*$I310*$BI$14)</f>
        <v>0</v>
      </c>
      <c r="BJ310" s="20">
        <v>0</v>
      </c>
      <c r="BK310" s="19">
        <f>(BJ310*$D310*$E310*$G310*$I310*$BK$14)</f>
        <v>0</v>
      </c>
      <c r="BL310" s="20"/>
      <c r="BM310" s="19">
        <f>(BL310*$D310*$E310*$G310*$I310*$BM$14)</f>
        <v>0</v>
      </c>
      <c r="BN310" s="20"/>
      <c r="BO310" s="19">
        <f>(BN310*$D310*$E310*$G310*$I310*$BO$14)</f>
        <v>0</v>
      </c>
      <c r="BP310" s="20"/>
      <c r="BQ310" s="19">
        <f>(BP310*$D310*$E310*$G310*$I310*$BQ$14)</f>
        <v>0</v>
      </c>
      <c r="BR310" s="20"/>
      <c r="BS310" s="19">
        <f>(BR310*$D310*$E310*$G310*$I310*$BS$14)</f>
        <v>0</v>
      </c>
      <c r="BT310" s="20"/>
      <c r="BU310" s="19">
        <f>(BT310*$D310*$E310*$G310*$I310*$BU$14)</f>
        <v>0</v>
      </c>
      <c r="BV310" s="20"/>
      <c r="BW310" s="19">
        <f>(BV310*$D310*$E310*$G310*$I310*$BW$14)</f>
        <v>0</v>
      </c>
      <c r="BX310" s="20"/>
      <c r="BY310" s="22">
        <f>(BX310*$D310*$E310*$G310*$I310*$BY$14)</f>
        <v>0</v>
      </c>
      <c r="BZ310" s="20">
        <v>0</v>
      </c>
      <c r="CA310" s="19">
        <f>(BZ310*$D310*$E310*$G310*$H310*$CA$14)</f>
        <v>0</v>
      </c>
      <c r="CB310" s="20">
        <v>0</v>
      </c>
      <c r="CC310" s="19">
        <f>(CB310*$D310*$E310*$G310*$H310*$CC$14)</f>
        <v>0</v>
      </c>
      <c r="CD310" s="20">
        <v>0</v>
      </c>
      <c r="CE310" s="21">
        <f>(CD310*$D310*$E310*$G310*$H310*$CE$14)</f>
        <v>0</v>
      </c>
      <c r="CF310" s="20"/>
      <c r="CG310" s="20">
        <f>(CF310*$D310*$E310*$G310*$H310*$CG$14)</f>
        <v>0</v>
      </c>
      <c r="CH310" s="20"/>
      <c r="CI310" s="19">
        <f>(CH310*$D310*$E310*$G310*$I310*$CI$14)</f>
        <v>0</v>
      </c>
      <c r="CJ310" s="20">
        <v>0</v>
      </c>
      <c r="CK310" s="19">
        <f>(CJ310*$D310*$E310*$G310*$H310*$CK$14)</f>
        <v>0</v>
      </c>
      <c r="CL310" s="20"/>
      <c r="CM310" s="19">
        <f>(CL310*$D310*$E310*$G310*$H310*$CM$14)</f>
        <v>0</v>
      </c>
      <c r="CN310" s="20"/>
      <c r="CO310" s="19">
        <f>(CN310*$D310*$E310*$G310*$H310*$CO$14)</f>
        <v>0</v>
      </c>
      <c r="CP310" s="20"/>
      <c r="CQ310" s="19">
        <f>(CP310*$D310*$E310*$G310*$H310*$CQ$14)</f>
        <v>0</v>
      </c>
      <c r="CR310" s="20"/>
      <c r="CS310" s="19">
        <f>(CR310*$D310*$E310*$G310*$H310*$CS$14)</f>
        <v>0</v>
      </c>
      <c r="CT310" s="20">
        <v>0</v>
      </c>
      <c r="CU310" s="19">
        <f>(CT310*$D310*$E310*$G310*$I310*$CU$14)</f>
        <v>0</v>
      </c>
      <c r="CV310" s="24">
        <v>0</v>
      </c>
      <c r="CW310" s="19">
        <f>(CV310*$D310*$E310*$G310*$I310*$CW$14)</f>
        <v>0</v>
      </c>
      <c r="CX310" s="20"/>
      <c r="CY310" s="19">
        <f>(CX310*$D310*$E310*$G310*$H310*$CY$14)</f>
        <v>0</v>
      </c>
      <c r="CZ310" s="20">
        <v>0</v>
      </c>
      <c r="DA310" s="19">
        <f>(CZ310*$D310*$E310*$G310*$I310*$DA$14)</f>
        <v>0</v>
      </c>
      <c r="DB310" s="20">
        <v>0</v>
      </c>
      <c r="DC310" s="19">
        <f>(DB310*$D310*$E310*$G310*$I310*$DC$14)</f>
        <v>0</v>
      </c>
      <c r="DD310" s="20"/>
      <c r="DE310" s="19">
        <f>(DD310*$D310*$E310*$G310*$I310*$DE$14)</f>
        <v>0</v>
      </c>
      <c r="DF310" s="20"/>
      <c r="DG310" s="19">
        <f>(DF310*$D310*$E310*$G310*$I310*$DG$14)</f>
        <v>0</v>
      </c>
      <c r="DH310" s="20"/>
      <c r="DI310" s="19">
        <f>(DH310*$D310*$E310*$G310*$J310*$DI$14)</f>
        <v>0</v>
      </c>
      <c r="DJ310" s="20"/>
      <c r="DK310" s="19">
        <f>(DJ310*$D310*$E310*$G310*$K310*$DK$14)</f>
        <v>0</v>
      </c>
      <c r="DL310" s="19">
        <f t="shared" si="1663"/>
        <v>27</v>
      </c>
      <c r="DM310" s="19">
        <f t="shared" si="1663"/>
        <v>2636486.16</v>
      </c>
    </row>
    <row r="311" spans="1:117" ht="45" customHeight="1" x14ac:dyDescent="0.25">
      <c r="A311" s="123"/>
      <c r="B311" s="81">
        <v>265</v>
      </c>
      <c r="C311" s="13" t="s">
        <v>430</v>
      </c>
      <c r="D311" s="14">
        <v>22900</v>
      </c>
      <c r="E311" s="23">
        <v>0.73</v>
      </c>
      <c r="F311" s="23"/>
      <c r="G311" s="16">
        <v>1</v>
      </c>
      <c r="H311" s="14">
        <v>1.4</v>
      </c>
      <c r="I311" s="14">
        <v>1.68</v>
      </c>
      <c r="J311" s="14">
        <v>2.23</v>
      </c>
      <c r="K311" s="17">
        <v>2.57</v>
      </c>
      <c r="L311" s="20">
        <v>1</v>
      </c>
      <c r="M311" s="19">
        <f t="shared" si="1499"/>
        <v>25744.18</v>
      </c>
      <c r="N311" s="20">
        <v>7</v>
      </c>
      <c r="O311" s="20">
        <f>(N311*$D311*$E311*$G311*$H311*$O$14)</f>
        <v>180209.25999999998</v>
      </c>
      <c r="P311" s="20">
        <v>2</v>
      </c>
      <c r="Q311" s="19">
        <f>(P311*$D311*$E311*$G311*$H311*$Q$14)</f>
        <v>51488.36</v>
      </c>
      <c r="R311" s="20"/>
      <c r="S311" s="19">
        <f t="shared" si="1765"/>
        <v>0</v>
      </c>
      <c r="T311" s="20"/>
      <c r="U311" s="19">
        <f>(T311*$D311*$E311*$G311*$H311*$U$14)</f>
        <v>0</v>
      </c>
      <c r="V311" s="20">
        <v>0</v>
      </c>
      <c r="W311" s="19">
        <f>(V311*$D311*$E311*$G311*$H311*$W$14)</f>
        <v>0</v>
      </c>
      <c r="X311" s="20"/>
      <c r="Y311" s="19">
        <f>(X311*$D311*$E311*$G311*$H311*$Y$14)</f>
        <v>0</v>
      </c>
      <c r="Z311" s="20">
        <v>0</v>
      </c>
      <c r="AA311" s="19">
        <f>(Z311*$D311*$E311*$G311*$H311*$AA$14)</f>
        <v>0</v>
      </c>
      <c r="AB311" s="20"/>
      <c r="AC311" s="19">
        <f>(AB311*$D311*$E311*$G311*$H311*$AC$14)</f>
        <v>0</v>
      </c>
      <c r="AD311" s="20">
        <v>0</v>
      </c>
      <c r="AE311" s="19">
        <f>(AD311*$D311*$E311*$G311*$H311*$AE$14)</f>
        <v>0</v>
      </c>
      <c r="AF311" s="77"/>
      <c r="AG311" s="19">
        <f>(AF311*$D311*$E311*$G311*$H311*$AG$14)</f>
        <v>0</v>
      </c>
      <c r="AH311" s="20"/>
      <c r="AI311" s="19">
        <f>(AH311*$D311*$E311*$G311*$H311*$AI$14)</f>
        <v>0</v>
      </c>
      <c r="AJ311" s="24"/>
      <c r="AK311" s="19">
        <f>(AJ311*$D311*$E311*$G311*$I311*$AK$14)</f>
        <v>0</v>
      </c>
      <c r="AL311" s="20">
        <v>1</v>
      </c>
      <c r="AM311" s="19">
        <f>(AL311*$D311*$E311*$G311*$I311*$AM$14)</f>
        <v>30893.016</v>
      </c>
      <c r="AN311" s="20"/>
      <c r="AO311" s="19">
        <f>(AN311*$D311*$E311*$G311*$H311*$AO$14)</f>
        <v>0</v>
      </c>
      <c r="AP311" s="20">
        <v>0</v>
      </c>
      <c r="AQ311" s="20">
        <f>(AP311*$D311*$E311*$G311*$H311*$AQ$14)</f>
        <v>0</v>
      </c>
      <c r="AR311" s="20">
        <v>10</v>
      </c>
      <c r="AS311" s="20">
        <f>(AR311*$D311*$E311*$G311*$H311*$AS$14)</f>
        <v>269143.69999999995</v>
      </c>
      <c r="AT311" s="20">
        <v>0</v>
      </c>
      <c r="AU311" s="19">
        <f>(AT311*$D311*$E311*$G311*$H311*$AU$14)</f>
        <v>0</v>
      </c>
      <c r="AV311" s="20">
        <v>0</v>
      </c>
      <c r="AW311" s="19">
        <f>(AV311*$D311*$E311*$G311*$H311*$AW$14)</f>
        <v>0</v>
      </c>
      <c r="AX311" s="20">
        <v>0</v>
      </c>
      <c r="AY311" s="19">
        <f>(AX311*$D311*$E311*$G311*$H311*$AY$14)</f>
        <v>0</v>
      </c>
      <c r="AZ311" s="20">
        <v>8</v>
      </c>
      <c r="BA311" s="19">
        <f>(AZ311*$D311*$E311*$G311*$H311*$BA$14)</f>
        <v>205953.44</v>
      </c>
      <c r="BB311" s="20"/>
      <c r="BC311" s="19">
        <f>(BB311*$D311*$E311*$G311*$H311*$BC$14)</f>
        <v>0</v>
      </c>
      <c r="BD311" s="20">
        <v>4</v>
      </c>
      <c r="BE311" s="19">
        <f>(BD311*$D311*$E311*$G311*$I311*$BE$14)</f>
        <v>112338.23999999999</v>
      </c>
      <c r="BF311" s="20">
        <v>9</v>
      </c>
      <c r="BG311" s="19">
        <f>(BF311*$D311*$E311*$G311*$I311*$BG$14)</f>
        <v>252761.03999999998</v>
      </c>
      <c r="BH311" s="20">
        <v>0</v>
      </c>
      <c r="BI311" s="19">
        <f>(BH311*$D311*$E311*$G311*$I311*$BI$14)</f>
        <v>0</v>
      </c>
      <c r="BJ311" s="20">
        <v>0</v>
      </c>
      <c r="BK311" s="19">
        <f>(BJ311*$D311*$E311*$G311*$I311*$BK$14)</f>
        <v>0</v>
      </c>
      <c r="BL311" s="20">
        <v>5</v>
      </c>
      <c r="BM311" s="19">
        <f>(BL311*$D311*$E311*$G311*$I311*$BM$14)</f>
        <v>154465.07999999999</v>
      </c>
      <c r="BN311" s="20">
        <v>3</v>
      </c>
      <c r="BO311" s="19">
        <f>(BN311*$D311*$E311*$G311*$I311*$BO$14)</f>
        <v>84253.68</v>
      </c>
      <c r="BP311" s="20"/>
      <c r="BQ311" s="19">
        <f>(BP311*$D311*$E311*$G311*$I311*$BQ$14)</f>
        <v>0</v>
      </c>
      <c r="BR311" s="20"/>
      <c r="BS311" s="19">
        <f>(BR311*$D311*$E311*$G311*$I311*$BS$14)</f>
        <v>0</v>
      </c>
      <c r="BT311" s="20">
        <v>1</v>
      </c>
      <c r="BU311" s="19">
        <f>(BT311*$D311*$E311*$G311*$I311*$BU$14)</f>
        <v>35105.699999999997</v>
      </c>
      <c r="BV311" s="20"/>
      <c r="BW311" s="19">
        <f>(BV311*$D311*$E311*$G311*$I311*$BW$14)</f>
        <v>0</v>
      </c>
      <c r="BX311" s="20"/>
      <c r="BY311" s="22">
        <f>(BX311*$D311*$E311*$G311*$I311*$BY$14)</f>
        <v>0</v>
      </c>
      <c r="BZ311" s="20">
        <v>0</v>
      </c>
      <c r="CA311" s="19">
        <f>(BZ311*$D311*$E311*$G311*$H311*$CA$14)</f>
        <v>0</v>
      </c>
      <c r="CB311" s="20">
        <v>0</v>
      </c>
      <c r="CC311" s="19">
        <f>(CB311*$D311*$E311*$G311*$H311*$CC$14)</f>
        <v>0</v>
      </c>
      <c r="CD311" s="20">
        <v>0</v>
      </c>
      <c r="CE311" s="21">
        <f>(CD311*$D311*$E311*$G311*$H311*$CE$14)</f>
        <v>0</v>
      </c>
      <c r="CF311" s="20"/>
      <c r="CG311" s="20">
        <f>(CF311*$D311*$E311*$G311*$H311*$CG$14)</f>
        <v>0</v>
      </c>
      <c r="CH311" s="20"/>
      <c r="CI311" s="19">
        <f>(CH311*$D311*$E311*$G311*$I311*$CI$14)</f>
        <v>0</v>
      </c>
      <c r="CJ311" s="20"/>
      <c r="CK311" s="19">
        <f>(CJ311*$D311*$E311*$G311*$H311*$CK$14)</f>
        <v>0</v>
      </c>
      <c r="CL311" s="20"/>
      <c r="CM311" s="19">
        <f>(CL311*$D311*$E311*$G311*$H311*$CM$14)</f>
        <v>0</v>
      </c>
      <c r="CN311" s="20">
        <v>25</v>
      </c>
      <c r="CO311" s="19">
        <f>(CN311*$D311*$E311*$G311*$H311*$CO$14)</f>
        <v>409566.5</v>
      </c>
      <c r="CP311" s="20"/>
      <c r="CQ311" s="19">
        <f>(CP311*$D311*$E311*$G311*$H311*$CQ$14)</f>
        <v>0</v>
      </c>
      <c r="CR311" s="20">
        <v>5</v>
      </c>
      <c r="CS311" s="19">
        <f>(CR311*$D311*$E311*$G311*$H311*$CS$14)</f>
        <v>132231.46999999997</v>
      </c>
      <c r="CT311" s="20">
        <v>0</v>
      </c>
      <c r="CU311" s="19">
        <f>(CT311*$D311*$E311*$G311*$I311*$CU$14)</f>
        <v>0</v>
      </c>
      <c r="CV311" s="24"/>
      <c r="CW311" s="19">
        <f>(CV311*$D311*$E311*$G311*$I311*$CW$14)</f>
        <v>0</v>
      </c>
      <c r="CX311" s="20"/>
      <c r="CY311" s="19">
        <f>(CX311*$D311*$E311*$G311*$H311*$CY$14)</f>
        <v>0</v>
      </c>
      <c r="CZ311" s="20">
        <v>0</v>
      </c>
      <c r="DA311" s="19">
        <f>(CZ311*$D311*$E311*$G311*$I311*$DA$14)</f>
        <v>0</v>
      </c>
      <c r="DB311" s="20">
        <v>0</v>
      </c>
      <c r="DC311" s="19">
        <f>(DB311*$D311*$E311*$G311*$I311*$DC$14)</f>
        <v>0</v>
      </c>
      <c r="DD311" s="20"/>
      <c r="DE311" s="19">
        <f>(DD311*$D311*$E311*$G311*$I311*$DE$14)</f>
        <v>0</v>
      </c>
      <c r="DF311" s="20"/>
      <c r="DG311" s="19">
        <f>(DF311*$D311*$E311*$G311*$I311*$DG$14)</f>
        <v>0</v>
      </c>
      <c r="DH311" s="20"/>
      <c r="DI311" s="19">
        <f>(DH311*$D311*$E311*$G311*$J311*$DI$14)</f>
        <v>0</v>
      </c>
      <c r="DJ311" s="20">
        <v>5</v>
      </c>
      <c r="DK311" s="19">
        <f>(DJ311*$D311*$E311*$G311*$K311*$DK$14)</f>
        <v>257776.13999999996</v>
      </c>
      <c r="DL311" s="19">
        <f t="shared" si="1663"/>
        <v>86</v>
      </c>
      <c r="DM311" s="19">
        <f t="shared" si="1663"/>
        <v>2201929.8059999999</v>
      </c>
    </row>
    <row r="312" spans="1:117" ht="31.5" customHeight="1" x14ac:dyDescent="0.25">
      <c r="A312" s="123"/>
      <c r="B312" s="81">
        <v>266</v>
      </c>
      <c r="C312" s="13" t="s">
        <v>431</v>
      </c>
      <c r="D312" s="14">
        <v>22900</v>
      </c>
      <c r="E312" s="23">
        <v>0.76</v>
      </c>
      <c r="F312" s="23"/>
      <c r="G312" s="16">
        <v>1</v>
      </c>
      <c r="H312" s="14">
        <v>1.4</v>
      </c>
      <c r="I312" s="14">
        <v>1.68</v>
      </c>
      <c r="J312" s="14">
        <v>2.23</v>
      </c>
      <c r="K312" s="17">
        <v>2.57</v>
      </c>
      <c r="L312" s="20">
        <v>50</v>
      </c>
      <c r="M312" s="19">
        <f>(L312*$D312*$E312*$G312*$H312)</f>
        <v>1218280</v>
      </c>
      <c r="N312" s="20">
        <v>130</v>
      </c>
      <c r="O312" s="20">
        <f>(N312*$D312*$E312*$G312*$H312)</f>
        <v>3167528</v>
      </c>
      <c r="P312" s="20">
        <v>150</v>
      </c>
      <c r="Q312" s="19">
        <f>(P312*$D312*$E312*$G312*$H312)</f>
        <v>3654840</v>
      </c>
      <c r="R312" s="20"/>
      <c r="S312" s="19">
        <f>(R312*$D312*$E312*$G312*$H312)</f>
        <v>0</v>
      </c>
      <c r="T312" s="20"/>
      <c r="U312" s="19">
        <f>(T312*$D312*$E312*$G312*$H312)</f>
        <v>0</v>
      </c>
      <c r="V312" s="20">
        <v>0</v>
      </c>
      <c r="W312" s="19">
        <f>(V312*$D312*$E312*$G312*$H312)</f>
        <v>0</v>
      </c>
      <c r="X312" s="20"/>
      <c r="Y312" s="19">
        <f>(X312*$D312*$E312*$G312*$H312)</f>
        <v>0</v>
      </c>
      <c r="Z312" s="20">
        <v>0</v>
      </c>
      <c r="AA312" s="19">
        <f>(Z312*$D312*$E312*$G312*$H312)</f>
        <v>0</v>
      </c>
      <c r="AB312" s="20">
        <v>30</v>
      </c>
      <c r="AC312" s="19">
        <f>(AB312*$D312*$E312*$G312*$H312)</f>
        <v>730968</v>
      </c>
      <c r="AD312" s="20">
        <v>0</v>
      </c>
      <c r="AE312" s="19">
        <f>(AD312*$D312*$E312*$G312*$H312)</f>
        <v>0</v>
      </c>
      <c r="AF312" s="20">
        <v>220</v>
      </c>
      <c r="AG312" s="19">
        <f>(AF312*$D312*$E312*$G312*$H312)</f>
        <v>5360432</v>
      </c>
      <c r="AH312" s="20">
        <v>100</v>
      </c>
      <c r="AI312" s="19">
        <f>(AH312*$D312*$E312*$G312*$H312)</f>
        <v>2436560</v>
      </c>
      <c r="AJ312" s="24"/>
      <c r="AK312" s="19">
        <f>(AJ312*$D312*$E312*$G312*$I312)</f>
        <v>0</v>
      </c>
      <c r="AL312" s="20">
        <v>40</v>
      </c>
      <c r="AM312" s="19">
        <f>(AL312*$D312*$E312*$G312*$I312)</f>
        <v>1169548.8</v>
      </c>
      <c r="AN312" s="20"/>
      <c r="AO312" s="19">
        <f>(AN312*$D312*$E312*$G312*$H312)</f>
        <v>0</v>
      </c>
      <c r="AP312" s="20">
        <v>11</v>
      </c>
      <c r="AQ312" s="20">
        <f>(AP312*$D312*$E312*$G312*$H312)</f>
        <v>268021.59999999998</v>
      </c>
      <c r="AR312" s="20">
        <v>115</v>
      </c>
      <c r="AS312" s="20">
        <f>(AR312*$D312*$E312*$G312*$H312)</f>
        <v>2802044</v>
      </c>
      <c r="AT312" s="20">
        <v>0</v>
      </c>
      <c r="AU312" s="19">
        <f>(AT312*$D312*$E312*$G312*$H312)</f>
        <v>0</v>
      </c>
      <c r="AV312" s="20">
        <v>0</v>
      </c>
      <c r="AW312" s="19">
        <f>(AV312*$D312*$E312*$G312*$H312)</f>
        <v>0</v>
      </c>
      <c r="AX312" s="20">
        <v>0</v>
      </c>
      <c r="AY312" s="19">
        <f>(AX312*$D312*$E312*$G312*$H312)</f>
        <v>0</v>
      </c>
      <c r="AZ312" s="20">
        <v>100</v>
      </c>
      <c r="BA312" s="19">
        <f>(AZ312*$D312*$E312*$G312*$H312)</f>
        <v>2436560</v>
      </c>
      <c r="BB312" s="20">
        <v>79</v>
      </c>
      <c r="BC312" s="19">
        <f>(BB312*$D312*$E312*$G312*$H312)</f>
        <v>1924882.4</v>
      </c>
      <c r="BD312" s="20">
        <v>80</v>
      </c>
      <c r="BE312" s="19">
        <f>(BD312*$D312*$E312*$G312*$I312)</f>
        <v>2339097.6000000001</v>
      </c>
      <c r="BF312" s="20">
        <v>359</v>
      </c>
      <c r="BG312" s="19">
        <f>(BF312*$D312*$E312*$G312*$I312)</f>
        <v>10496700.48</v>
      </c>
      <c r="BH312" s="20">
        <v>3</v>
      </c>
      <c r="BI312" s="19">
        <f>(BH312*$D312*$E312*$G312*$I312)</f>
        <v>87716.160000000003</v>
      </c>
      <c r="BJ312" s="20">
        <v>0</v>
      </c>
      <c r="BK312" s="19">
        <f>(BJ312*$D312*$E312*$G312*$I312)</f>
        <v>0</v>
      </c>
      <c r="BL312" s="20">
        <f>209-28</f>
        <v>181</v>
      </c>
      <c r="BM312" s="19">
        <f>(BL312*$D312*$E312*$G312*$I312)</f>
        <v>5292208.3199999994</v>
      </c>
      <c r="BN312" s="20">
        <v>60</v>
      </c>
      <c r="BO312" s="19">
        <f>(BN312*$D312*$E312*$G312*$I312)</f>
        <v>1754323.2</v>
      </c>
      <c r="BP312" s="20">
        <v>63</v>
      </c>
      <c r="BQ312" s="19">
        <f>(BP312*$D312*$E312*$G312*$I312)</f>
        <v>1842039.3599999999</v>
      </c>
      <c r="BR312" s="20">
        <v>53</v>
      </c>
      <c r="BS312" s="19">
        <f>(BR312*$D312*$E312*$G312*$I312)</f>
        <v>1549652.16</v>
      </c>
      <c r="BT312" s="20">
        <v>100</v>
      </c>
      <c r="BU312" s="19">
        <f>(BT312*$D312*$E312*$G312*$I312)</f>
        <v>2923872</v>
      </c>
      <c r="BV312" s="20">
        <v>40</v>
      </c>
      <c r="BW312" s="19">
        <f>(BV312*$D312*$E312*$G312*$I312)</f>
        <v>1169548.8</v>
      </c>
      <c r="BX312" s="20">
        <v>69</v>
      </c>
      <c r="BY312" s="22">
        <f>(BX312*$D312*$E312*$G312*$I312)</f>
        <v>2017471.68</v>
      </c>
      <c r="BZ312" s="20">
        <v>0</v>
      </c>
      <c r="CA312" s="19">
        <f>(BZ312*$D312*$E312*$G312*$H312)</f>
        <v>0</v>
      </c>
      <c r="CB312" s="20">
        <v>0</v>
      </c>
      <c r="CC312" s="19">
        <f>(CB312*$D312*$E312*$G312*$H312)</f>
        <v>0</v>
      </c>
      <c r="CD312" s="20">
        <v>0</v>
      </c>
      <c r="CE312" s="21">
        <f>(CD312*$D312*$E312*$G312*$H312)</f>
        <v>0</v>
      </c>
      <c r="CF312" s="20"/>
      <c r="CG312" s="20">
        <f>(CF312*$D312*$E312*$G312*$H312)</f>
        <v>0</v>
      </c>
      <c r="CH312" s="20"/>
      <c r="CI312" s="19">
        <f>(CH312*$D312*$E312*$G312*$I312)</f>
        <v>0</v>
      </c>
      <c r="CJ312" s="20">
        <v>44</v>
      </c>
      <c r="CK312" s="19">
        <f>(CJ312*$D312*$E312*$G312*$H312)</f>
        <v>1072086.3999999999</v>
      </c>
      <c r="CL312" s="20">
        <v>41</v>
      </c>
      <c r="CM312" s="19">
        <f>(CL312*$D312*$E312*$G312*$H312)</f>
        <v>998989.6</v>
      </c>
      <c r="CN312" s="20">
        <v>170</v>
      </c>
      <c r="CO312" s="19">
        <f>(CN312*$D312*$E312*$G312*$H312)</f>
        <v>4142151.9999999995</v>
      </c>
      <c r="CP312" s="20">
        <v>45</v>
      </c>
      <c r="CQ312" s="19">
        <f>(CP312*$D312*$E312*$G312*$H312)</f>
        <v>1096452</v>
      </c>
      <c r="CR312" s="20">
        <v>80</v>
      </c>
      <c r="CS312" s="19">
        <f>(CR312*$D312*$E312*$G312*$H312)</f>
        <v>1949247.9999999998</v>
      </c>
      <c r="CT312" s="20"/>
      <c r="CU312" s="19">
        <f>(CT312*$D312*$E312*$G312*$I312)</f>
        <v>0</v>
      </c>
      <c r="CV312" s="24">
        <v>12</v>
      </c>
      <c r="CW312" s="19">
        <f>(CV312*$D312*$E312*$G312*$I312)</f>
        <v>350864.64000000001</v>
      </c>
      <c r="CX312" s="20"/>
      <c r="CY312" s="19">
        <f>(CX312*$D312*$E312*$G312*$H312)</f>
        <v>0</v>
      </c>
      <c r="CZ312" s="20">
        <v>8</v>
      </c>
      <c r="DA312" s="19">
        <f>(CZ312*$D312*$E312*$G312*$I312)</f>
        <v>233909.75999999998</v>
      </c>
      <c r="DB312" s="20">
        <v>21</v>
      </c>
      <c r="DC312" s="19">
        <f>(DB312*$D312*$E312*$G312*$I312)</f>
        <v>614013.12</v>
      </c>
      <c r="DD312" s="20">
        <v>39</v>
      </c>
      <c r="DE312" s="19">
        <f>(DD312*$D312*$E312*$G312*$I312)</f>
        <v>1140310.0799999998</v>
      </c>
      <c r="DF312" s="20">
        <v>120</v>
      </c>
      <c r="DG312" s="19">
        <f>(DF312*$D312*$E312*$G312*$I312)</f>
        <v>3508646.4</v>
      </c>
      <c r="DH312" s="20">
        <v>30</v>
      </c>
      <c r="DI312" s="19">
        <f>(DH312*$D312*$E312*$G312*$J312)</f>
        <v>1164327.6000000001</v>
      </c>
      <c r="DJ312" s="20">
        <v>100</v>
      </c>
      <c r="DK312" s="19">
        <f>(DJ312*$D312*$E312*$G312*$K312)</f>
        <v>4472828</v>
      </c>
      <c r="DL312" s="19">
        <f t="shared" si="1663"/>
        <v>2743</v>
      </c>
      <c r="DM312" s="19">
        <f t="shared" si="1663"/>
        <v>75386122.159999982</v>
      </c>
    </row>
    <row r="313" spans="1:117" ht="15.75" customHeight="1" x14ac:dyDescent="0.25">
      <c r="A313" s="123"/>
      <c r="B313" s="81">
        <v>267</v>
      </c>
      <c r="C313" s="13" t="s">
        <v>432</v>
      </c>
      <c r="D313" s="14">
        <v>22900</v>
      </c>
      <c r="E313" s="23">
        <v>2.42</v>
      </c>
      <c r="F313" s="23"/>
      <c r="G313" s="16">
        <v>1</v>
      </c>
      <c r="H313" s="14">
        <v>1.4</v>
      </c>
      <c r="I313" s="14">
        <v>1.68</v>
      </c>
      <c r="J313" s="14">
        <v>2.23</v>
      </c>
      <c r="K313" s="17">
        <v>2.57</v>
      </c>
      <c r="L313" s="20">
        <v>2</v>
      </c>
      <c r="M313" s="19">
        <f t="shared" si="1499"/>
        <v>170687.44</v>
      </c>
      <c r="N313" s="20">
        <v>3</v>
      </c>
      <c r="O313" s="20">
        <f>(N313*$D313*$E313*$G313*$H313*$O$14)</f>
        <v>256031.16</v>
      </c>
      <c r="P313" s="20">
        <v>8</v>
      </c>
      <c r="Q313" s="19">
        <f>(P313*$D313*$E313*$G313*$H313*$Q$14)</f>
        <v>682749.76</v>
      </c>
      <c r="R313" s="20"/>
      <c r="S313" s="19">
        <f t="shared" ref="S313:S317" si="1766">(R313/12*7*$D313*$E313*$G313*$H313*$S$14)+(R313/12*5*$D313*$E313*$G313*$H313*$S$15)</f>
        <v>0</v>
      </c>
      <c r="T313" s="20"/>
      <c r="U313" s="19">
        <f>(T313*$D313*$E313*$G313*$H313*$U$14)</f>
        <v>0</v>
      </c>
      <c r="V313" s="20">
        <v>0</v>
      </c>
      <c r="W313" s="19">
        <f>(V313*$D313*$E313*$G313*$H313*$W$14)</f>
        <v>0</v>
      </c>
      <c r="X313" s="20"/>
      <c r="Y313" s="19">
        <f>(X313*$D313*$E313*$G313*$H313*$Y$14)</f>
        <v>0</v>
      </c>
      <c r="Z313" s="20">
        <v>0</v>
      </c>
      <c r="AA313" s="19">
        <f>(Z313*$D313*$E313*$G313*$H313*$AA$14)</f>
        <v>0</v>
      </c>
      <c r="AB313" s="20"/>
      <c r="AC313" s="19">
        <f>(AB313*$D313*$E313*$G313*$H313*$AC$14)</f>
        <v>0</v>
      </c>
      <c r="AD313" s="20">
        <v>0</v>
      </c>
      <c r="AE313" s="19">
        <f>(AD313*$D313*$E313*$G313*$H313*$AE$14)</f>
        <v>0</v>
      </c>
      <c r="AF313" s="77"/>
      <c r="AG313" s="19">
        <f>(AF313*$D313*$E313*$G313*$H313*$AG$14)</f>
        <v>0</v>
      </c>
      <c r="AH313" s="20">
        <v>3</v>
      </c>
      <c r="AI313" s="19">
        <f>(AH313*$D313*$E313*$G313*$H313*$AI$14)</f>
        <v>256031.16</v>
      </c>
      <c r="AJ313" s="24"/>
      <c r="AK313" s="19">
        <f>(AJ313*$D313*$E313*$G313*$I313*$AK$14)</f>
        <v>0</v>
      </c>
      <c r="AL313" s="20"/>
      <c r="AM313" s="19">
        <f>(AL313*$D313*$E313*$G313*$I313*$AM$14)</f>
        <v>0</v>
      </c>
      <c r="AN313" s="20"/>
      <c r="AO313" s="19">
        <f>(AN313*$D313*$E313*$G313*$H313*$AO$14)</f>
        <v>0</v>
      </c>
      <c r="AP313" s="20"/>
      <c r="AQ313" s="20">
        <f>(AP313*$D313*$E313*$G313*$H313*$AQ$14)</f>
        <v>0</v>
      </c>
      <c r="AR313" s="20"/>
      <c r="AS313" s="20">
        <f>(AR313*$D313*$E313*$G313*$H313*$AS$14)</f>
        <v>0</v>
      </c>
      <c r="AT313" s="20">
        <v>0</v>
      </c>
      <c r="AU313" s="19">
        <f>(AT313*$D313*$E313*$G313*$H313*$AU$14)</f>
        <v>0</v>
      </c>
      <c r="AV313" s="20">
        <v>0</v>
      </c>
      <c r="AW313" s="19">
        <f>(AV313*$D313*$E313*$G313*$H313*$AW$14)</f>
        <v>0</v>
      </c>
      <c r="AX313" s="20">
        <v>0</v>
      </c>
      <c r="AY313" s="19">
        <f>(AX313*$D313*$E313*$G313*$H313*$AY$14)</f>
        <v>0</v>
      </c>
      <c r="AZ313" s="20">
        <v>1</v>
      </c>
      <c r="BA313" s="19">
        <f>(AZ313*$D313*$E313*$G313*$H313*$BA$14)</f>
        <v>85343.72</v>
      </c>
      <c r="BB313" s="20"/>
      <c r="BC313" s="19">
        <f>(BB313*$D313*$E313*$G313*$H313*$BC$14)</f>
        <v>0</v>
      </c>
      <c r="BD313" s="20">
        <v>1</v>
      </c>
      <c r="BE313" s="19">
        <f>(BD313*$D313*$E313*$G313*$I313*$BE$14)</f>
        <v>93102.239999999991</v>
      </c>
      <c r="BF313" s="20">
        <v>17</v>
      </c>
      <c r="BG313" s="19">
        <f>(BF313*$D313*$E313*$G313*$I313*$BG$14)</f>
        <v>1582738.0799999998</v>
      </c>
      <c r="BH313" s="20"/>
      <c r="BI313" s="19">
        <f>(BH313*$D313*$E313*$G313*$I313*$BI$14)</f>
        <v>0</v>
      </c>
      <c r="BJ313" s="20">
        <v>0</v>
      </c>
      <c r="BK313" s="19">
        <f>(BJ313*$D313*$E313*$G313*$I313*$BK$14)</f>
        <v>0</v>
      </c>
      <c r="BL313" s="20">
        <v>4</v>
      </c>
      <c r="BM313" s="19">
        <f>(BL313*$D313*$E313*$G313*$I313*$BM$14)</f>
        <v>409649.85599999997</v>
      </c>
      <c r="BN313" s="20"/>
      <c r="BO313" s="19">
        <f>(BN313*$D313*$E313*$G313*$I313*$BO$14)</f>
        <v>0</v>
      </c>
      <c r="BP313" s="20">
        <v>5</v>
      </c>
      <c r="BQ313" s="19">
        <f>(BP313*$D313*$E313*$G313*$I313*$BQ$14)</f>
        <v>581889</v>
      </c>
      <c r="BR313" s="20"/>
      <c r="BS313" s="19">
        <f>(BR313*$D313*$E313*$G313*$I313*$BS$14)</f>
        <v>0</v>
      </c>
      <c r="BT313" s="20">
        <v>5</v>
      </c>
      <c r="BU313" s="19">
        <f>(BT313*$D313*$E313*$G313*$I313*$BU$14)</f>
        <v>581889</v>
      </c>
      <c r="BV313" s="20"/>
      <c r="BW313" s="19">
        <f>(BV313*$D313*$E313*$G313*$I313*$BW$14)</f>
        <v>0</v>
      </c>
      <c r="BX313" s="20">
        <v>1</v>
      </c>
      <c r="BY313" s="22">
        <f>(BX313*$D313*$E313*$G313*$I313*$BY$14)</f>
        <v>93102.239999999991</v>
      </c>
      <c r="BZ313" s="20">
        <v>0</v>
      </c>
      <c r="CA313" s="19">
        <f>(BZ313*$D313*$E313*$G313*$H313*$CA$14)</f>
        <v>0</v>
      </c>
      <c r="CB313" s="20">
        <v>0</v>
      </c>
      <c r="CC313" s="19">
        <f>(CB313*$D313*$E313*$G313*$H313*$CC$14)</f>
        <v>0</v>
      </c>
      <c r="CD313" s="20">
        <v>0</v>
      </c>
      <c r="CE313" s="21">
        <f>(CD313*$D313*$E313*$G313*$H313*$CE$14)</f>
        <v>0</v>
      </c>
      <c r="CF313" s="20"/>
      <c r="CG313" s="20">
        <f>(CF313*$D313*$E313*$G313*$H313*$CG$14)</f>
        <v>0</v>
      </c>
      <c r="CH313" s="20"/>
      <c r="CI313" s="19">
        <f>(CH313*$D313*$E313*$G313*$I313*$CI$14)</f>
        <v>0</v>
      </c>
      <c r="CJ313" s="20"/>
      <c r="CK313" s="19">
        <f>(CJ313*$D313*$E313*$G313*$H313*$CK$14)</f>
        <v>0</v>
      </c>
      <c r="CL313" s="20"/>
      <c r="CM313" s="19">
        <f>(CL313*$D313*$E313*$G313*$H313*$CM$14)</f>
        <v>0</v>
      </c>
      <c r="CN313" s="20"/>
      <c r="CO313" s="19">
        <f>(CN313*$D313*$E313*$G313*$H313*$CO$14)</f>
        <v>0</v>
      </c>
      <c r="CP313" s="20"/>
      <c r="CQ313" s="19">
        <f>(CP313*$D313*$E313*$G313*$H313*$CQ$14)</f>
        <v>0</v>
      </c>
      <c r="CR313" s="20">
        <v>13</v>
      </c>
      <c r="CS313" s="19">
        <f>(CR313*$D313*$E313*$G313*$H313*$CS$14)</f>
        <v>1139726.5879999998</v>
      </c>
      <c r="CT313" s="20">
        <v>0</v>
      </c>
      <c r="CU313" s="19">
        <f>(CT313*$D313*$E313*$G313*$I313*$CU$14)</f>
        <v>0</v>
      </c>
      <c r="CV313" s="24"/>
      <c r="CW313" s="19">
        <f>(CV313*$D313*$E313*$G313*$I313*$CW$14)</f>
        <v>0</v>
      </c>
      <c r="CX313" s="20"/>
      <c r="CY313" s="19">
        <f>(CX313*$D313*$E313*$G313*$H313*$CY$14)</f>
        <v>0</v>
      </c>
      <c r="CZ313" s="20">
        <v>0</v>
      </c>
      <c r="DA313" s="19">
        <f>(CZ313*$D313*$E313*$G313*$I313*$DA$14)</f>
        <v>0</v>
      </c>
      <c r="DB313" s="20"/>
      <c r="DC313" s="19">
        <f>(DB313*$D313*$E313*$G313*$I313*$DC$14)</f>
        <v>0</v>
      </c>
      <c r="DD313" s="20"/>
      <c r="DE313" s="19">
        <f>(DD313*$D313*$E313*$G313*$I313*$DE$14)</f>
        <v>0</v>
      </c>
      <c r="DF313" s="20">
        <v>3</v>
      </c>
      <c r="DG313" s="19">
        <f>(DF313*$D313*$E313*$G313*$I313*$DG$14)</f>
        <v>315616.59359999996</v>
      </c>
      <c r="DH313" s="20"/>
      <c r="DI313" s="19">
        <f>(DH313*$D313*$E313*$G313*$J313*$DI$14)</f>
        <v>0</v>
      </c>
      <c r="DJ313" s="20">
        <v>1</v>
      </c>
      <c r="DK313" s="19">
        <f>(DJ313*$D313*$E313*$G313*$K313*$DK$14)</f>
        <v>170909.11199999996</v>
      </c>
      <c r="DL313" s="19">
        <f t="shared" si="1663"/>
        <v>67</v>
      </c>
      <c r="DM313" s="19">
        <f t="shared" si="1663"/>
        <v>6419465.949599999</v>
      </c>
    </row>
    <row r="314" spans="1:117" ht="15.75" customHeight="1" x14ac:dyDescent="0.25">
      <c r="A314" s="123"/>
      <c r="B314" s="81">
        <v>268</v>
      </c>
      <c r="C314" s="13" t="s">
        <v>433</v>
      </c>
      <c r="D314" s="14">
        <v>22900</v>
      </c>
      <c r="E314" s="23">
        <v>3.51</v>
      </c>
      <c r="F314" s="23"/>
      <c r="G314" s="16">
        <v>1</v>
      </c>
      <c r="H314" s="14">
        <v>1.4</v>
      </c>
      <c r="I314" s="14">
        <v>1.68</v>
      </c>
      <c r="J314" s="14">
        <v>2.23</v>
      </c>
      <c r="K314" s="17">
        <v>2.57</v>
      </c>
      <c r="L314" s="20">
        <v>22</v>
      </c>
      <c r="M314" s="19">
        <f t="shared" si="1499"/>
        <v>2723240.52</v>
      </c>
      <c r="N314" s="20">
        <v>58</v>
      </c>
      <c r="O314" s="20">
        <f>(N314*$D314*$E314*$G314*$H314*$O$14)</f>
        <v>7179452.2800000003</v>
      </c>
      <c r="P314" s="20">
        <v>14</v>
      </c>
      <c r="Q314" s="19">
        <f>(P314*$D314*$E314*$G314*$H314*$Q$14)</f>
        <v>1732971.24</v>
      </c>
      <c r="R314" s="20"/>
      <c r="S314" s="19">
        <f t="shared" si="1766"/>
        <v>0</v>
      </c>
      <c r="T314" s="20"/>
      <c r="U314" s="19">
        <f>(T314*$D314*$E314*$G314*$H314*$U$14)</f>
        <v>0</v>
      </c>
      <c r="V314" s="20"/>
      <c r="W314" s="19">
        <f>(V314*$D314*$E314*$G314*$H314*$W$14)</f>
        <v>0</v>
      </c>
      <c r="X314" s="20"/>
      <c r="Y314" s="19">
        <f>(X314*$D314*$E314*$G314*$H314*$Y$14)</f>
        <v>0</v>
      </c>
      <c r="Z314" s="20"/>
      <c r="AA314" s="19">
        <f>(Z314*$D314*$E314*$G314*$H314*$AA$14)</f>
        <v>0</v>
      </c>
      <c r="AB314" s="20">
        <v>7</v>
      </c>
      <c r="AC314" s="19">
        <f>(AB314*$D314*$E314*$G314*$H314*$AC$14)</f>
        <v>866485.62</v>
      </c>
      <c r="AD314" s="20"/>
      <c r="AE314" s="19">
        <f>(AD314*$D314*$E314*$G314*$H314*$AE$14)</f>
        <v>0</v>
      </c>
      <c r="AF314" s="77"/>
      <c r="AG314" s="19">
        <f>(AF314*$D314*$E314*$G314*$H314*$AG$14)</f>
        <v>0</v>
      </c>
      <c r="AH314" s="20">
        <v>15</v>
      </c>
      <c r="AI314" s="19">
        <f>(AH314*$D314*$E314*$G314*$H314*$AI$14)</f>
        <v>1856754.9000000001</v>
      </c>
      <c r="AJ314" s="24"/>
      <c r="AK314" s="19">
        <f>(AJ314*$D314*$E314*$G314*$I314*$AK$14)</f>
        <v>0</v>
      </c>
      <c r="AL314" s="20">
        <v>1</v>
      </c>
      <c r="AM314" s="19">
        <f>(AL314*$D314*$E314*$G314*$I314*$AM$14)</f>
        <v>148540.39200000002</v>
      </c>
      <c r="AN314" s="20"/>
      <c r="AO314" s="19">
        <f>(AN314*$D314*$E314*$G314*$H314*$AO$14)</f>
        <v>0</v>
      </c>
      <c r="AP314" s="20">
        <v>1</v>
      </c>
      <c r="AQ314" s="20">
        <f>(AP314*$D314*$E314*$G314*$H314*$AQ$14)</f>
        <v>101277.54</v>
      </c>
      <c r="AR314" s="20">
        <v>11</v>
      </c>
      <c r="AS314" s="20">
        <f>(AR314*$D314*$E314*$G314*$H314*$AS$14)</f>
        <v>1423512.0899999996</v>
      </c>
      <c r="AT314" s="20"/>
      <c r="AU314" s="19">
        <f>(AT314*$D314*$E314*$G314*$H314*$AU$14)</f>
        <v>0</v>
      </c>
      <c r="AV314" s="20"/>
      <c r="AW314" s="19">
        <f>(AV314*$D314*$E314*$G314*$H314*$AW$14)</f>
        <v>0</v>
      </c>
      <c r="AX314" s="20"/>
      <c r="AY314" s="19">
        <f>(AX314*$D314*$E314*$G314*$H314*$AY$14)</f>
        <v>0</v>
      </c>
      <c r="AZ314" s="20">
        <v>7</v>
      </c>
      <c r="BA314" s="19">
        <f>(AZ314*$D314*$E314*$G314*$H314*$BA$14)</f>
        <v>866485.62</v>
      </c>
      <c r="BB314" s="20">
        <v>3</v>
      </c>
      <c r="BC314" s="19">
        <f>(BB314*$D314*$E314*$G314*$H314*$BC$14)</f>
        <v>371350.98</v>
      </c>
      <c r="BD314" s="20">
        <v>12</v>
      </c>
      <c r="BE314" s="19">
        <f>(BD314*$D314*$E314*$G314*$I314*$BE$14)</f>
        <v>1620440.6399999997</v>
      </c>
      <c r="BF314" s="20"/>
      <c r="BG314" s="19">
        <f>(BF314*$D314*$E314*$G314*$I314*$BG$14)</f>
        <v>0</v>
      </c>
      <c r="BH314" s="20"/>
      <c r="BI314" s="19">
        <f>(BH314*$D314*$E314*$G314*$I314*$BI$14)</f>
        <v>0</v>
      </c>
      <c r="BJ314" s="20"/>
      <c r="BK314" s="19">
        <f>(BJ314*$D314*$E314*$G314*$I314*$BK$14)</f>
        <v>0</v>
      </c>
      <c r="BL314" s="20">
        <v>8</v>
      </c>
      <c r="BM314" s="19">
        <f>(BL314*$D314*$E314*$G314*$I314*$BM$14)</f>
        <v>1188323.1360000002</v>
      </c>
      <c r="BN314" s="20">
        <v>10</v>
      </c>
      <c r="BO314" s="19">
        <f>(BN314*$D314*$E314*$G314*$I314*$BO$14)</f>
        <v>1350367.2</v>
      </c>
      <c r="BP314" s="20">
        <v>3</v>
      </c>
      <c r="BQ314" s="19">
        <f>(BP314*$D314*$E314*$G314*$I314*$BQ$14)</f>
        <v>506387.6999999999</v>
      </c>
      <c r="BR314" s="20"/>
      <c r="BS314" s="19">
        <f>(BR314*$D314*$E314*$G314*$I314*$BS$14)</f>
        <v>0</v>
      </c>
      <c r="BT314" s="20">
        <v>1</v>
      </c>
      <c r="BU314" s="19">
        <f>(BT314*$D314*$E314*$G314*$I314*$BU$14)</f>
        <v>168795.9</v>
      </c>
      <c r="BV314" s="20">
        <v>4</v>
      </c>
      <c r="BW314" s="19">
        <f>(BV314*$D314*$E314*$G314*$I314*$BW$14)</f>
        <v>540146.88</v>
      </c>
      <c r="BX314" s="20">
        <v>8</v>
      </c>
      <c r="BY314" s="22">
        <f>(BX314*$D314*$E314*$G314*$I314*$BY$14)</f>
        <v>1080293.76</v>
      </c>
      <c r="BZ314" s="20"/>
      <c r="CA314" s="19">
        <f>(BZ314*$D314*$E314*$G314*$H314*$CA$14)</f>
        <v>0</v>
      </c>
      <c r="CB314" s="20"/>
      <c r="CC314" s="19">
        <f>(CB314*$D314*$E314*$G314*$H314*$CC$14)</f>
        <v>0</v>
      </c>
      <c r="CD314" s="20"/>
      <c r="CE314" s="21">
        <f>(CD314*$D314*$E314*$G314*$H314*$CE$14)</f>
        <v>0</v>
      </c>
      <c r="CF314" s="20"/>
      <c r="CG314" s="20">
        <f>(CF314*$D314*$E314*$G314*$H314*$CG$14)</f>
        <v>0</v>
      </c>
      <c r="CH314" s="20"/>
      <c r="CI314" s="19">
        <f>(CH314*$D314*$E314*$G314*$I314*$CI$14)</f>
        <v>0</v>
      </c>
      <c r="CJ314" s="20"/>
      <c r="CK314" s="19">
        <f>(CJ314*$D314*$E314*$G314*$H314*$CK$14)</f>
        <v>0</v>
      </c>
      <c r="CL314" s="20"/>
      <c r="CM314" s="19">
        <f>(CL314*$D314*$E314*$G314*$H314*$CM$14)</f>
        <v>0</v>
      </c>
      <c r="CN314" s="20">
        <v>6</v>
      </c>
      <c r="CO314" s="19">
        <f>(CN314*$D314*$E314*$G314*$H314*$CO$14)</f>
        <v>472628.51999999984</v>
      </c>
      <c r="CP314" s="20">
        <v>1</v>
      </c>
      <c r="CQ314" s="19">
        <f>(CP314*$D314*$E314*$G314*$H314*$CQ$14)</f>
        <v>127159.57799999998</v>
      </c>
      <c r="CR314" s="20">
        <v>3</v>
      </c>
      <c r="CS314" s="19">
        <f>(CR314*$D314*$E314*$G314*$H314*$CS$14)</f>
        <v>381478.73399999988</v>
      </c>
      <c r="CT314" s="20"/>
      <c r="CU314" s="19">
        <f>(CT314*$D314*$E314*$G314*$I314*$CU$14)</f>
        <v>0</v>
      </c>
      <c r="CV314" s="24"/>
      <c r="CW314" s="19">
        <f>(CV314*$D314*$E314*$G314*$I314*$CW$14)</f>
        <v>0</v>
      </c>
      <c r="CX314" s="20"/>
      <c r="CY314" s="19">
        <f>(CX314*$D314*$E314*$G314*$H314*$CY$14)</f>
        <v>0</v>
      </c>
      <c r="CZ314" s="20"/>
      <c r="DA314" s="19">
        <f>(CZ314*$D314*$E314*$G314*$I314*$DA$14)</f>
        <v>0</v>
      </c>
      <c r="DB314" s="20"/>
      <c r="DC314" s="19">
        <f>(DB314*$D314*$E314*$G314*$I314*$DC$14)</f>
        <v>0</v>
      </c>
      <c r="DD314" s="20"/>
      <c r="DE314" s="19">
        <f>(DD314*$D314*$E314*$G314*$I314*$DE$14)</f>
        <v>0</v>
      </c>
      <c r="DF314" s="20">
        <v>1</v>
      </c>
      <c r="DG314" s="19">
        <f>(DF314*$D314*$E314*$G314*$I314*$DG$14)</f>
        <v>152591.49359999999</v>
      </c>
      <c r="DH314" s="20">
        <v>1</v>
      </c>
      <c r="DI314" s="19">
        <f>(DH314*$D314*$E314*$G314*$J314*$DI$14)</f>
        <v>215094.204</v>
      </c>
      <c r="DJ314" s="20">
        <v>7</v>
      </c>
      <c r="DK314" s="19">
        <f>(DJ314*$D314*$E314*$G314*$K314*$DK$14)</f>
        <v>1735221.852</v>
      </c>
      <c r="DL314" s="19">
        <f t="shared" si="1663"/>
        <v>204</v>
      </c>
      <c r="DM314" s="19">
        <f t="shared" si="1663"/>
        <v>26809000.779600002</v>
      </c>
    </row>
    <row r="315" spans="1:117" ht="15.75" customHeight="1" x14ac:dyDescent="0.25">
      <c r="A315" s="123"/>
      <c r="B315" s="81">
        <v>269</v>
      </c>
      <c r="C315" s="13" t="s">
        <v>434</v>
      </c>
      <c r="D315" s="14">
        <v>22900</v>
      </c>
      <c r="E315" s="23">
        <v>4.0199999999999996</v>
      </c>
      <c r="F315" s="23"/>
      <c r="G315" s="16">
        <v>1</v>
      </c>
      <c r="H315" s="14">
        <v>1.4</v>
      </c>
      <c r="I315" s="14">
        <v>1.68</v>
      </c>
      <c r="J315" s="14">
        <v>2.23</v>
      </c>
      <c r="K315" s="17">
        <v>2.57</v>
      </c>
      <c r="L315" s="20">
        <v>1</v>
      </c>
      <c r="M315" s="19">
        <f t="shared" si="1499"/>
        <v>141769.31999999998</v>
      </c>
      <c r="N315" s="20">
        <v>3</v>
      </c>
      <c r="O315" s="20">
        <f>(N315*$D315*$E315*$G315*$H315*$O$14)</f>
        <v>425307.95999999996</v>
      </c>
      <c r="P315" s="20"/>
      <c r="Q315" s="19">
        <f>(P315*$D315*$E315*$G315*$H315*$Q$14)</f>
        <v>0</v>
      </c>
      <c r="R315" s="20"/>
      <c r="S315" s="19">
        <f t="shared" si="1766"/>
        <v>0</v>
      </c>
      <c r="T315" s="20"/>
      <c r="U315" s="19">
        <f>(T315*$D315*$E315*$G315*$H315*$U$14)</f>
        <v>0</v>
      </c>
      <c r="V315" s="20"/>
      <c r="W315" s="19">
        <f>(V315*$D315*$E315*$G315*$H315*$W$14)</f>
        <v>0</v>
      </c>
      <c r="X315" s="20"/>
      <c r="Y315" s="19">
        <f>(X315*$D315*$E315*$G315*$H315*$Y$14)</f>
        <v>0</v>
      </c>
      <c r="Z315" s="20"/>
      <c r="AA315" s="19">
        <f>(Z315*$D315*$E315*$G315*$H315*$AA$14)</f>
        <v>0</v>
      </c>
      <c r="AB315" s="20"/>
      <c r="AC315" s="19">
        <f>(AB315*$D315*$E315*$G315*$H315*$AC$14)</f>
        <v>0</v>
      </c>
      <c r="AD315" s="20"/>
      <c r="AE315" s="19">
        <f>(AD315*$D315*$E315*$G315*$H315*$AE$14)</f>
        <v>0</v>
      </c>
      <c r="AF315" s="77"/>
      <c r="AG315" s="19">
        <f>(AF315*$D315*$E315*$G315*$H315*$AG$14)</f>
        <v>0</v>
      </c>
      <c r="AH315" s="20"/>
      <c r="AI315" s="19">
        <f>(AH315*$D315*$E315*$G315*$H315*$AI$14)</f>
        <v>0</v>
      </c>
      <c r="AJ315" s="24">
        <v>0</v>
      </c>
      <c r="AK315" s="19">
        <f>(AJ315*$D315*$E315*$G315*$I315*$AK$14)</f>
        <v>0</v>
      </c>
      <c r="AL315" s="20"/>
      <c r="AM315" s="19">
        <f>(AL315*$D315*$E315*$G315*$I315*$AM$14)</f>
        <v>0</v>
      </c>
      <c r="AN315" s="20"/>
      <c r="AO315" s="19">
        <f>(AN315*$D315*$E315*$G315*$H315*$AO$14)</f>
        <v>0</v>
      </c>
      <c r="AP315" s="20"/>
      <c r="AQ315" s="20">
        <f>(AP315*$D315*$E315*$G315*$H315*$AQ$14)</f>
        <v>0</v>
      </c>
      <c r="AR315" s="20"/>
      <c r="AS315" s="20">
        <f>(AR315*$D315*$E315*$G315*$H315*$AS$14)</f>
        <v>0</v>
      </c>
      <c r="AT315" s="20"/>
      <c r="AU315" s="19">
        <f>(AT315*$D315*$E315*$G315*$H315*$AU$14)</f>
        <v>0</v>
      </c>
      <c r="AV315" s="20"/>
      <c r="AW315" s="19">
        <f>(AV315*$D315*$E315*$G315*$H315*$AW$14)</f>
        <v>0</v>
      </c>
      <c r="AX315" s="20"/>
      <c r="AY315" s="19">
        <f>(AX315*$D315*$E315*$G315*$H315*$AY$14)</f>
        <v>0</v>
      </c>
      <c r="AZ315" s="20"/>
      <c r="BA315" s="19">
        <f>(AZ315*$D315*$E315*$G315*$H315*$BA$14)</f>
        <v>0</v>
      </c>
      <c r="BB315" s="20"/>
      <c r="BC315" s="19">
        <f>(BB315*$D315*$E315*$G315*$H315*$BC$14)</f>
        <v>0</v>
      </c>
      <c r="BD315" s="20"/>
      <c r="BE315" s="19">
        <f>(BD315*$D315*$E315*$G315*$I315*$BE$14)</f>
        <v>0</v>
      </c>
      <c r="BF315" s="20"/>
      <c r="BG315" s="19">
        <f>(BF315*$D315*$E315*$G315*$I315*$BG$14)</f>
        <v>0</v>
      </c>
      <c r="BH315" s="20"/>
      <c r="BI315" s="19">
        <f>(BH315*$D315*$E315*$G315*$I315*$BI$14)</f>
        <v>0</v>
      </c>
      <c r="BJ315" s="20"/>
      <c r="BK315" s="19">
        <f>(BJ315*$D315*$E315*$G315*$I315*$BK$14)</f>
        <v>0</v>
      </c>
      <c r="BL315" s="20"/>
      <c r="BM315" s="19">
        <f>(BL315*$D315*$E315*$G315*$I315*$BM$14)</f>
        <v>0</v>
      </c>
      <c r="BN315" s="20"/>
      <c r="BO315" s="19">
        <f>(BN315*$D315*$E315*$G315*$I315*$BO$14)</f>
        <v>0</v>
      </c>
      <c r="BP315" s="20"/>
      <c r="BQ315" s="19">
        <f>(BP315*$D315*$E315*$G315*$I315*$BQ$14)</f>
        <v>0</v>
      </c>
      <c r="BR315" s="20"/>
      <c r="BS315" s="19">
        <f>(BR315*$D315*$E315*$G315*$I315*$BS$14)</f>
        <v>0</v>
      </c>
      <c r="BT315" s="20"/>
      <c r="BU315" s="19">
        <f>(BT315*$D315*$E315*$G315*$I315*$BU$14)</f>
        <v>0</v>
      </c>
      <c r="BV315" s="20"/>
      <c r="BW315" s="19">
        <f>(BV315*$D315*$E315*$G315*$I315*$BW$14)</f>
        <v>0</v>
      </c>
      <c r="BX315" s="20"/>
      <c r="BY315" s="22">
        <f>(BX315*$D315*$E315*$G315*$I315*$BY$14)</f>
        <v>0</v>
      </c>
      <c r="BZ315" s="20"/>
      <c r="CA315" s="19">
        <f>(BZ315*$D315*$E315*$G315*$H315*$CA$14)</f>
        <v>0</v>
      </c>
      <c r="CB315" s="20"/>
      <c r="CC315" s="19">
        <f>(CB315*$D315*$E315*$G315*$H315*$CC$14)</f>
        <v>0</v>
      </c>
      <c r="CD315" s="20"/>
      <c r="CE315" s="21">
        <f>(CD315*$D315*$E315*$G315*$H315*$CE$14)</f>
        <v>0</v>
      </c>
      <c r="CF315" s="20"/>
      <c r="CG315" s="20">
        <f>(CF315*$D315*$E315*$G315*$H315*$CG$14)</f>
        <v>0</v>
      </c>
      <c r="CH315" s="20"/>
      <c r="CI315" s="19">
        <f>(CH315*$D315*$E315*$G315*$I315*$CI$14)</f>
        <v>0</v>
      </c>
      <c r="CJ315" s="20"/>
      <c r="CK315" s="19">
        <f>(CJ315*$D315*$E315*$G315*$H315*$CK$14)</f>
        <v>0</v>
      </c>
      <c r="CL315" s="20"/>
      <c r="CM315" s="19">
        <f>(CL315*$D315*$E315*$G315*$H315*$CM$14)</f>
        <v>0</v>
      </c>
      <c r="CN315" s="20"/>
      <c r="CO315" s="19">
        <f>(CN315*$D315*$E315*$G315*$H315*$CO$14)</f>
        <v>0</v>
      </c>
      <c r="CP315" s="20"/>
      <c r="CQ315" s="19">
        <f>(CP315*$D315*$E315*$G315*$H315*$CQ$14)</f>
        <v>0</v>
      </c>
      <c r="CR315" s="20"/>
      <c r="CS315" s="19">
        <f>(CR315*$D315*$E315*$G315*$H315*$CS$14)</f>
        <v>0</v>
      </c>
      <c r="CT315" s="20"/>
      <c r="CU315" s="19">
        <f>(CT315*$D315*$E315*$G315*$I315*$CU$14)</f>
        <v>0</v>
      </c>
      <c r="CV315" s="24">
        <v>0</v>
      </c>
      <c r="CW315" s="19">
        <f>(CV315*$D315*$E315*$G315*$I315*$CW$14)</f>
        <v>0</v>
      </c>
      <c r="CX315" s="20"/>
      <c r="CY315" s="19">
        <f>(CX315*$D315*$E315*$G315*$H315*$CY$14)</f>
        <v>0</v>
      </c>
      <c r="CZ315" s="20"/>
      <c r="DA315" s="19">
        <f>(CZ315*$D315*$E315*$G315*$I315*$DA$14)</f>
        <v>0</v>
      </c>
      <c r="DB315" s="20"/>
      <c r="DC315" s="19">
        <f>(DB315*$D315*$E315*$G315*$I315*$DC$14)</f>
        <v>0</v>
      </c>
      <c r="DD315" s="20"/>
      <c r="DE315" s="19">
        <f>(DD315*$D315*$E315*$G315*$I315*$DE$14)</f>
        <v>0</v>
      </c>
      <c r="DF315" s="20"/>
      <c r="DG315" s="19">
        <f>(DF315*$D315*$E315*$G315*$I315*$DG$14)</f>
        <v>0</v>
      </c>
      <c r="DH315" s="20"/>
      <c r="DI315" s="19">
        <f>(DH315*$D315*$E315*$G315*$J315*$DI$14)</f>
        <v>0</v>
      </c>
      <c r="DJ315" s="20"/>
      <c r="DK315" s="19">
        <f>(DJ315*$D315*$E315*$G315*$K315*$DK$14)</f>
        <v>0</v>
      </c>
      <c r="DL315" s="19">
        <f t="shared" si="1663"/>
        <v>4</v>
      </c>
      <c r="DM315" s="19">
        <f t="shared" si="1663"/>
        <v>567077.27999999991</v>
      </c>
    </row>
    <row r="316" spans="1:117" ht="30" customHeight="1" x14ac:dyDescent="0.25">
      <c r="A316" s="123"/>
      <c r="B316" s="81">
        <v>270</v>
      </c>
      <c r="C316" s="13" t="s">
        <v>435</v>
      </c>
      <c r="D316" s="14">
        <v>22900</v>
      </c>
      <c r="E316" s="23">
        <v>0.84</v>
      </c>
      <c r="F316" s="23"/>
      <c r="G316" s="16">
        <v>1</v>
      </c>
      <c r="H316" s="14">
        <v>1.4</v>
      </c>
      <c r="I316" s="14">
        <v>1.68</v>
      </c>
      <c r="J316" s="14">
        <v>2.23</v>
      </c>
      <c r="K316" s="17">
        <v>2.57</v>
      </c>
      <c r="L316" s="20">
        <v>20</v>
      </c>
      <c r="M316" s="19">
        <f t="shared" si="1499"/>
        <v>592468.80000000005</v>
      </c>
      <c r="N316" s="20">
        <v>39</v>
      </c>
      <c r="O316" s="20">
        <f>(N316*$D316*$E316*$G316*$H316*$O$14)</f>
        <v>1155314.1599999999</v>
      </c>
      <c r="P316" s="20">
        <v>4</v>
      </c>
      <c r="Q316" s="19">
        <f>(P316*$D316*$E316*$G316*$H316*$Q$14)</f>
        <v>118493.75999999999</v>
      </c>
      <c r="R316" s="20"/>
      <c r="S316" s="19">
        <f t="shared" si="1766"/>
        <v>0</v>
      </c>
      <c r="T316" s="20">
        <v>5</v>
      </c>
      <c r="U316" s="19">
        <f>(T316*$D316*$E316*$G316*$H316*$U$14)</f>
        <v>148117.20000000001</v>
      </c>
      <c r="V316" s="20">
        <v>0</v>
      </c>
      <c r="W316" s="19">
        <f>(V316*$D316*$E316*$G316*$H316*$W$14)</f>
        <v>0</v>
      </c>
      <c r="X316" s="20"/>
      <c r="Y316" s="19">
        <f>(X316*$D316*$E316*$G316*$H316*$Y$14)</f>
        <v>0</v>
      </c>
      <c r="Z316" s="20">
        <v>0</v>
      </c>
      <c r="AA316" s="19">
        <f>(Z316*$D316*$E316*$G316*$H316*$AA$14)</f>
        <v>0</v>
      </c>
      <c r="AB316" s="20"/>
      <c r="AC316" s="19">
        <f>(AB316*$D316*$E316*$G316*$H316*$AC$14)</f>
        <v>0</v>
      </c>
      <c r="AD316" s="20">
        <v>0</v>
      </c>
      <c r="AE316" s="19">
        <f>(AD316*$D316*$E316*$G316*$H316*$AE$14)</f>
        <v>0</v>
      </c>
      <c r="AF316" s="20">
        <v>6</v>
      </c>
      <c r="AG316" s="19">
        <f>(AF316*$D316*$E316*$G316*$H316*$AG$14)</f>
        <v>177740.64</v>
      </c>
      <c r="AH316" s="20">
        <v>2</v>
      </c>
      <c r="AI316" s="19">
        <f>(AH316*$D316*$E316*$G316*$H316*$AI$14)</f>
        <v>59246.879999999997</v>
      </c>
      <c r="AJ316" s="24">
        <v>5</v>
      </c>
      <c r="AK316" s="19">
        <f>(AJ316*$D316*$E316*$G316*$I316*$AK$14)</f>
        <v>177740.64</v>
      </c>
      <c r="AL316" s="20"/>
      <c r="AM316" s="19">
        <f>(AL316*$D316*$E316*$G316*$I316*$AM$14)</f>
        <v>0</v>
      </c>
      <c r="AN316" s="20"/>
      <c r="AO316" s="19">
        <f>(AN316*$D316*$E316*$G316*$H316*$AO$14)</f>
        <v>0</v>
      </c>
      <c r="AP316" s="20"/>
      <c r="AQ316" s="20">
        <f>(AP316*$D316*$E316*$G316*$H316*$AQ$14)</f>
        <v>0</v>
      </c>
      <c r="AR316" s="20">
        <v>12</v>
      </c>
      <c r="AS316" s="20">
        <f>(AR316*$D316*$E316*$G316*$H316*$AS$14)</f>
        <v>371639.51999999996</v>
      </c>
      <c r="AT316" s="20">
        <v>0</v>
      </c>
      <c r="AU316" s="19">
        <f>(AT316*$D316*$E316*$G316*$H316*$AU$14)</f>
        <v>0</v>
      </c>
      <c r="AV316" s="20">
        <v>0</v>
      </c>
      <c r="AW316" s="19">
        <f>(AV316*$D316*$E316*$G316*$H316*$AW$14)</f>
        <v>0</v>
      </c>
      <c r="AX316" s="20">
        <v>0</v>
      </c>
      <c r="AY316" s="19">
        <f>(AX316*$D316*$E316*$G316*$H316*$AY$14)</f>
        <v>0</v>
      </c>
      <c r="AZ316" s="20"/>
      <c r="BA316" s="19">
        <f>(AZ316*$D316*$E316*$G316*$H316*$BA$14)</f>
        <v>0</v>
      </c>
      <c r="BB316" s="20"/>
      <c r="BC316" s="19">
        <f>(BB316*$D316*$E316*$G316*$H316*$BC$14)</f>
        <v>0</v>
      </c>
      <c r="BD316" s="20"/>
      <c r="BE316" s="19">
        <f>(BD316*$D316*$E316*$G316*$I316*$BE$14)</f>
        <v>0</v>
      </c>
      <c r="BF316" s="20">
        <v>61</v>
      </c>
      <c r="BG316" s="19">
        <f>(BF316*$D316*$E316*$G316*$I316*$BG$14)</f>
        <v>1971305.28</v>
      </c>
      <c r="BH316" s="20">
        <v>0</v>
      </c>
      <c r="BI316" s="19">
        <f>(BH316*$D316*$E316*$G316*$I316*$BI$14)</f>
        <v>0</v>
      </c>
      <c r="BJ316" s="20">
        <v>0</v>
      </c>
      <c r="BK316" s="19">
        <f>(BJ316*$D316*$E316*$G316*$I316*$BK$14)</f>
        <v>0</v>
      </c>
      <c r="BL316" s="20">
        <v>9</v>
      </c>
      <c r="BM316" s="19">
        <f>(BL316*$D316*$E316*$G316*$I316*$BM$14)</f>
        <v>319933.15200000006</v>
      </c>
      <c r="BN316" s="20"/>
      <c r="BO316" s="19">
        <f>(BN316*$D316*$E316*$G316*$I316*$BO$14)</f>
        <v>0</v>
      </c>
      <c r="BP316" s="20"/>
      <c r="BQ316" s="19">
        <f>(BP316*$D316*$E316*$G316*$I316*$BQ$14)</f>
        <v>0</v>
      </c>
      <c r="BR316" s="20"/>
      <c r="BS316" s="19">
        <f>(BR316*$D316*$E316*$G316*$I316*$BS$14)</f>
        <v>0</v>
      </c>
      <c r="BT316" s="20">
        <v>7</v>
      </c>
      <c r="BU316" s="19">
        <f>(BT316*$D316*$E316*$G316*$I316*$BU$14)</f>
        <v>282769.19999999995</v>
      </c>
      <c r="BV316" s="20">
        <v>4</v>
      </c>
      <c r="BW316" s="19">
        <f>(BV316*$D316*$E316*$G316*$I316*$BW$14)</f>
        <v>129265.92</v>
      </c>
      <c r="BX316" s="20"/>
      <c r="BY316" s="22">
        <f>(BX316*$D316*$E316*$G316*$I316*$BY$14)</f>
        <v>0</v>
      </c>
      <c r="BZ316" s="20">
        <v>0</v>
      </c>
      <c r="CA316" s="19">
        <f>(BZ316*$D316*$E316*$G316*$H316*$CA$14)</f>
        <v>0</v>
      </c>
      <c r="CB316" s="20">
        <v>0</v>
      </c>
      <c r="CC316" s="19">
        <f>(CB316*$D316*$E316*$G316*$H316*$CC$14)</f>
        <v>0</v>
      </c>
      <c r="CD316" s="20">
        <v>0</v>
      </c>
      <c r="CE316" s="21">
        <f>(CD316*$D316*$E316*$G316*$H316*$CE$14)</f>
        <v>0</v>
      </c>
      <c r="CF316" s="20"/>
      <c r="CG316" s="20">
        <f>(CF316*$D316*$E316*$G316*$H316*$CG$14)</f>
        <v>0</v>
      </c>
      <c r="CH316" s="20"/>
      <c r="CI316" s="19">
        <f>(CH316*$D316*$E316*$G316*$I316*$CI$14)</f>
        <v>0</v>
      </c>
      <c r="CJ316" s="20"/>
      <c r="CK316" s="19">
        <f>(CJ316*$D316*$E316*$G316*$H316*$CK$14)</f>
        <v>0</v>
      </c>
      <c r="CL316" s="20"/>
      <c r="CM316" s="19">
        <f>(CL316*$D316*$E316*$G316*$H316*$CM$14)</f>
        <v>0</v>
      </c>
      <c r="CN316" s="20">
        <v>2</v>
      </c>
      <c r="CO316" s="19">
        <f>(CN316*$D316*$E316*$G316*$H316*$CO$14)</f>
        <v>37702.559999999998</v>
      </c>
      <c r="CP316" s="20"/>
      <c r="CQ316" s="19">
        <f>(CP316*$D316*$E316*$G316*$H316*$CQ$14)</f>
        <v>0</v>
      </c>
      <c r="CR316" s="20"/>
      <c r="CS316" s="19">
        <f>(CR316*$D316*$E316*$G316*$H316*$CS$14)</f>
        <v>0</v>
      </c>
      <c r="CT316" s="20">
        <v>0</v>
      </c>
      <c r="CU316" s="19">
        <f>(CT316*$D316*$E316*$G316*$I316*$CU$14)</f>
        <v>0</v>
      </c>
      <c r="CV316" s="24">
        <v>3</v>
      </c>
      <c r="CW316" s="19">
        <f>(CV316*$D316*$E316*$G316*$I316*$CW$14)</f>
        <v>87254.495999999999</v>
      </c>
      <c r="CX316" s="20"/>
      <c r="CY316" s="19">
        <f>(CX316*$D316*$E316*$G316*$H316*$CY$14)</f>
        <v>0</v>
      </c>
      <c r="CZ316" s="20">
        <v>0</v>
      </c>
      <c r="DA316" s="19">
        <f>(CZ316*$D316*$E316*$G316*$I316*$DA$14)</f>
        <v>0</v>
      </c>
      <c r="DB316" s="20"/>
      <c r="DC316" s="19">
        <f>(DB316*$D316*$E316*$G316*$I316*$DC$14)</f>
        <v>0</v>
      </c>
      <c r="DD316" s="20"/>
      <c r="DE316" s="19">
        <f>(DD316*$D316*$E316*$G316*$I316*$DE$14)</f>
        <v>0</v>
      </c>
      <c r="DF316" s="20"/>
      <c r="DG316" s="19">
        <f>(DF316*$D316*$E316*$G316*$I316*$DG$14)</f>
        <v>0</v>
      </c>
      <c r="DH316" s="20"/>
      <c r="DI316" s="19">
        <f>(DH316*$D316*$E316*$G316*$J316*$DI$14)</f>
        <v>0</v>
      </c>
      <c r="DJ316" s="20"/>
      <c r="DK316" s="19">
        <f>(DJ316*$D316*$E316*$G316*$K316*$DK$14)</f>
        <v>0</v>
      </c>
      <c r="DL316" s="19">
        <f t="shared" si="1663"/>
        <v>179</v>
      </c>
      <c r="DM316" s="19">
        <f t="shared" si="1663"/>
        <v>5628992.2079999996</v>
      </c>
    </row>
    <row r="317" spans="1:117" ht="49.5" customHeight="1" x14ac:dyDescent="0.25">
      <c r="A317" s="123"/>
      <c r="B317" s="81">
        <v>271</v>
      </c>
      <c r="C317" s="13" t="s">
        <v>436</v>
      </c>
      <c r="D317" s="14">
        <v>22900</v>
      </c>
      <c r="E317" s="23">
        <v>0.5</v>
      </c>
      <c r="F317" s="23"/>
      <c r="G317" s="16">
        <v>1</v>
      </c>
      <c r="H317" s="14">
        <v>1.4</v>
      </c>
      <c r="I317" s="14">
        <v>1.68</v>
      </c>
      <c r="J317" s="14">
        <v>2.23</v>
      </c>
      <c r="K317" s="17">
        <v>2.57</v>
      </c>
      <c r="L317" s="20">
        <v>2</v>
      </c>
      <c r="M317" s="19">
        <f t="shared" si="1499"/>
        <v>35266</v>
      </c>
      <c r="N317" s="20">
        <v>3</v>
      </c>
      <c r="O317" s="20">
        <f>(N317*$D317*$E317*$G317*$H317*$O$14)</f>
        <v>52899.000000000007</v>
      </c>
      <c r="P317" s="20">
        <v>10</v>
      </c>
      <c r="Q317" s="19">
        <f>(P317*$D317*$E317*$G317*$H317*$Q$14)</f>
        <v>176330</v>
      </c>
      <c r="R317" s="20"/>
      <c r="S317" s="19">
        <f t="shared" si="1766"/>
        <v>0</v>
      </c>
      <c r="T317" s="20"/>
      <c r="U317" s="19">
        <f>(T317*$D317*$E317*$G317*$H317*$U$14)</f>
        <v>0</v>
      </c>
      <c r="V317" s="20">
        <v>0</v>
      </c>
      <c r="W317" s="19">
        <f>(V317*$D317*$E317*$G317*$H317*$W$14)</f>
        <v>0</v>
      </c>
      <c r="X317" s="20"/>
      <c r="Y317" s="19">
        <f>(X317*$D317*$E317*$G317*$H317*$Y$14)</f>
        <v>0</v>
      </c>
      <c r="Z317" s="20">
        <v>0</v>
      </c>
      <c r="AA317" s="19">
        <f>(Z317*$D317*$E317*$G317*$H317*$AA$14)</f>
        <v>0</v>
      </c>
      <c r="AB317" s="20"/>
      <c r="AC317" s="19">
        <f>(AB317*$D317*$E317*$G317*$H317*$AC$14)</f>
        <v>0</v>
      </c>
      <c r="AD317" s="20"/>
      <c r="AE317" s="19">
        <f>(AD317*$D317*$E317*$G317*$H317*$AE$14)</f>
        <v>0</v>
      </c>
      <c r="AF317" s="20">
        <v>1</v>
      </c>
      <c r="AG317" s="19">
        <f>(AF317*$D317*$E317*$G317*$H317*$AG$14)</f>
        <v>17633</v>
      </c>
      <c r="AH317" s="20">
        <v>20</v>
      </c>
      <c r="AI317" s="19">
        <f>(AH317*$D317*$E317*$G317*$H317*$AI$14)</f>
        <v>352660</v>
      </c>
      <c r="AJ317" s="24">
        <v>5</v>
      </c>
      <c r="AK317" s="19">
        <f>(AJ317*$D317*$E317*$G317*$I317*$AK$14)</f>
        <v>105798.00000000001</v>
      </c>
      <c r="AL317" s="20"/>
      <c r="AM317" s="19">
        <f>(AL317*$D317*$E317*$G317*$I317*$AM$14)</f>
        <v>0</v>
      </c>
      <c r="AN317" s="20"/>
      <c r="AO317" s="19">
        <f>(AN317*$D317*$E317*$G317*$H317*$AO$14)</f>
        <v>0</v>
      </c>
      <c r="AP317" s="20">
        <v>1</v>
      </c>
      <c r="AQ317" s="20">
        <f>(AP317*$D317*$E317*$G317*$H317*$AQ$14)</f>
        <v>14426.999999999998</v>
      </c>
      <c r="AR317" s="20">
        <v>8</v>
      </c>
      <c r="AS317" s="20">
        <f>(AR317*$D317*$E317*$G317*$H317*$AS$14)</f>
        <v>147475.99999999997</v>
      </c>
      <c r="AT317" s="20">
        <v>0</v>
      </c>
      <c r="AU317" s="19">
        <f>(AT317*$D317*$E317*$G317*$H317*$AU$14)</f>
        <v>0</v>
      </c>
      <c r="AV317" s="20">
        <v>0</v>
      </c>
      <c r="AW317" s="19">
        <f>(AV317*$D317*$E317*$G317*$H317*$AW$14)</f>
        <v>0</v>
      </c>
      <c r="AX317" s="20">
        <v>0</v>
      </c>
      <c r="AY317" s="19">
        <f>(AX317*$D317*$E317*$G317*$H317*$AY$14)</f>
        <v>0</v>
      </c>
      <c r="AZ317" s="20">
        <v>1</v>
      </c>
      <c r="BA317" s="19">
        <f>(AZ317*$D317*$E317*$G317*$H317*$BA$14)</f>
        <v>17633</v>
      </c>
      <c r="BB317" s="20"/>
      <c r="BC317" s="19">
        <f>(BB317*$D317*$E317*$G317*$H317*$BC$14)</f>
        <v>0</v>
      </c>
      <c r="BD317" s="20"/>
      <c r="BE317" s="19">
        <f>(BD317*$D317*$E317*$G317*$I317*$BE$14)</f>
        <v>0</v>
      </c>
      <c r="BF317" s="20">
        <v>1</v>
      </c>
      <c r="BG317" s="19">
        <f>(BF317*$D317*$E317*$G317*$I317*$BG$14)</f>
        <v>19236</v>
      </c>
      <c r="BH317" s="20">
        <v>0</v>
      </c>
      <c r="BI317" s="19">
        <f>(BH317*$D317*$E317*$G317*$I317*$BI$14)</f>
        <v>0</v>
      </c>
      <c r="BJ317" s="20">
        <v>0</v>
      </c>
      <c r="BK317" s="19">
        <f>(BJ317*$D317*$E317*$G317*$I317*$BK$14)</f>
        <v>0</v>
      </c>
      <c r="BL317" s="20">
        <v>1</v>
      </c>
      <c r="BM317" s="19">
        <f>(BL317*$D317*$E317*$G317*$I317*$BM$14)</f>
        <v>21159.600000000002</v>
      </c>
      <c r="BN317" s="20"/>
      <c r="BO317" s="19">
        <f>(BN317*$D317*$E317*$G317*$I317*$BO$14)</f>
        <v>0</v>
      </c>
      <c r="BP317" s="20"/>
      <c r="BQ317" s="19">
        <f>(BP317*$D317*$E317*$G317*$I317*$BQ$14)</f>
        <v>0</v>
      </c>
      <c r="BR317" s="20"/>
      <c r="BS317" s="19">
        <f>(BR317*$D317*$E317*$G317*$I317*$BS$14)</f>
        <v>0</v>
      </c>
      <c r="BT317" s="20">
        <v>3</v>
      </c>
      <c r="BU317" s="19">
        <f>(BT317*$D317*$E317*$G317*$I317*$BU$14)</f>
        <v>72135</v>
      </c>
      <c r="BV317" s="20">
        <v>7</v>
      </c>
      <c r="BW317" s="19">
        <f>(BV317*$D317*$E317*$G317*$I317*$BW$14)</f>
        <v>134652</v>
      </c>
      <c r="BX317" s="20">
        <v>1</v>
      </c>
      <c r="BY317" s="22">
        <f>(BX317*$D317*$E317*$G317*$I317*$BY$14)</f>
        <v>19236</v>
      </c>
      <c r="BZ317" s="20">
        <v>0</v>
      </c>
      <c r="CA317" s="19">
        <f>(BZ317*$D317*$E317*$G317*$H317*$CA$14)</f>
        <v>0</v>
      </c>
      <c r="CB317" s="20">
        <v>0</v>
      </c>
      <c r="CC317" s="19">
        <f>(CB317*$D317*$E317*$G317*$H317*$CC$14)</f>
        <v>0</v>
      </c>
      <c r="CD317" s="20">
        <v>0</v>
      </c>
      <c r="CE317" s="21">
        <f>(CD317*$D317*$E317*$G317*$H317*$CE$14)</f>
        <v>0</v>
      </c>
      <c r="CF317" s="20"/>
      <c r="CG317" s="20">
        <f>(CF317*$D317*$E317*$G317*$H317*$CG$14)</f>
        <v>0</v>
      </c>
      <c r="CH317" s="20"/>
      <c r="CI317" s="19">
        <f>(CH317*$D317*$E317*$G317*$I317*$CI$14)</f>
        <v>0</v>
      </c>
      <c r="CJ317" s="20">
        <v>17</v>
      </c>
      <c r="CK317" s="19">
        <f>(CJ317*$D317*$E317*$G317*$H317*$CK$14)</f>
        <v>190757</v>
      </c>
      <c r="CL317" s="20"/>
      <c r="CM317" s="19">
        <f>(CL317*$D317*$E317*$G317*$H317*$CM$14)</f>
        <v>0</v>
      </c>
      <c r="CN317" s="20"/>
      <c r="CO317" s="19">
        <f>(CN317*$D317*$E317*$G317*$H317*$CO$14)</f>
        <v>0</v>
      </c>
      <c r="CP317" s="20"/>
      <c r="CQ317" s="19">
        <f>(CP317*$D317*$E317*$G317*$H317*$CQ$14)</f>
        <v>0</v>
      </c>
      <c r="CR317" s="20"/>
      <c r="CS317" s="19">
        <f>(CR317*$D317*$E317*$G317*$H317*$CS$14)</f>
        <v>0</v>
      </c>
      <c r="CT317" s="20">
        <v>0</v>
      </c>
      <c r="CU317" s="19">
        <f>(CT317*$D317*$E317*$G317*$I317*$CU$14)</f>
        <v>0</v>
      </c>
      <c r="CV317" s="24">
        <v>3</v>
      </c>
      <c r="CW317" s="19">
        <f>(CV317*$D317*$E317*$G317*$I317*$CW$14)</f>
        <v>51937.200000000004</v>
      </c>
      <c r="CX317" s="20"/>
      <c r="CY317" s="19">
        <f>(CX317*$D317*$E317*$G317*$H317*$CY$14)</f>
        <v>0</v>
      </c>
      <c r="CZ317" s="20">
        <v>0</v>
      </c>
      <c r="DA317" s="19">
        <f>(CZ317*$D317*$E317*$G317*$I317*$DA$14)</f>
        <v>0</v>
      </c>
      <c r="DB317" s="20"/>
      <c r="DC317" s="19">
        <f>(DB317*$D317*$E317*$G317*$I317*$DC$14)</f>
        <v>0</v>
      </c>
      <c r="DD317" s="20"/>
      <c r="DE317" s="19">
        <f>(DD317*$D317*$E317*$G317*$I317*$DE$14)</f>
        <v>0</v>
      </c>
      <c r="DF317" s="20"/>
      <c r="DG317" s="19">
        <f>(DF317*$D317*$E317*$G317*$I317*$DG$14)</f>
        <v>0</v>
      </c>
      <c r="DH317" s="20"/>
      <c r="DI317" s="19">
        <f>(DH317*$D317*$E317*$G317*$J317*$DI$14)</f>
        <v>0</v>
      </c>
      <c r="DJ317" s="20">
        <v>3</v>
      </c>
      <c r="DK317" s="19">
        <f>(DJ317*$D317*$E317*$G317*$K317*$DK$14)</f>
        <v>105935.4</v>
      </c>
      <c r="DL317" s="19">
        <f t="shared" si="1663"/>
        <v>87</v>
      </c>
      <c r="DM317" s="19">
        <f t="shared" si="1663"/>
        <v>1535170.2</v>
      </c>
    </row>
    <row r="318" spans="1:117" ht="30" customHeight="1" x14ac:dyDescent="0.25">
      <c r="A318" s="123"/>
      <c r="B318" s="81">
        <v>272</v>
      </c>
      <c r="C318" s="13" t="s">
        <v>437</v>
      </c>
      <c r="D318" s="14">
        <v>22900</v>
      </c>
      <c r="E318" s="23">
        <v>0.37</v>
      </c>
      <c r="F318" s="23"/>
      <c r="G318" s="16">
        <v>1</v>
      </c>
      <c r="H318" s="14">
        <v>1.4</v>
      </c>
      <c r="I318" s="14">
        <v>1.68</v>
      </c>
      <c r="J318" s="14">
        <v>2.23</v>
      </c>
      <c r="K318" s="17">
        <v>2.57</v>
      </c>
      <c r="L318" s="20">
        <v>8</v>
      </c>
      <c r="M318" s="19">
        <f>(L318*$D318*$E318*$G318*$H318)</f>
        <v>94897.599999999991</v>
      </c>
      <c r="N318" s="20">
        <v>64</v>
      </c>
      <c r="O318" s="20">
        <f>(N318*$D318*$E318*$G318*$H318)</f>
        <v>759180.79999999993</v>
      </c>
      <c r="P318" s="20">
        <v>3</v>
      </c>
      <c r="Q318" s="19">
        <f>(P318*$D318*$E318*$G318*$H318)</f>
        <v>35586.6</v>
      </c>
      <c r="R318" s="20"/>
      <c r="S318" s="19">
        <f>(R318*$D318*$E318*$G318*$H318)</f>
        <v>0</v>
      </c>
      <c r="T318" s="20"/>
      <c r="U318" s="19">
        <f>(T318*$D318*$E318*$G318*$H318)</f>
        <v>0</v>
      </c>
      <c r="V318" s="20">
        <v>0</v>
      </c>
      <c r="W318" s="19">
        <f>(V318*$D318*$E318*$G318*$H318)</f>
        <v>0</v>
      </c>
      <c r="X318" s="20"/>
      <c r="Y318" s="19">
        <f>(X318*$D318*$E318*$G318*$H318)</f>
        <v>0</v>
      </c>
      <c r="Z318" s="20">
        <v>0</v>
      </c>
      <c r="AA318" s="19">
        <f>(Z318*$D318*$E318*$G318*$H318)</f>
        <v>0</v>
      </c>
      <c r="AB318" s="20"/>
      <c r="AC318" s="19">
        <f>(AB318*$D318*$E318*$G318*$H318)</f>
        <v>0</v>
      </c>
      <c r="AD318" s="20">
        <v>0</v>
      </c>
      <c r="AE318" s="19">
        <f>(AD318*$D318*$E318*$G318*$H318)</f>
        <v>0</v>
      </c>
      <c r="AF318" s="20">
        <v>27</v>
      </c>
      <c r="AG318" s="19">
        <f>(AF318*$D318*$E318*$G318*$H318)</f>
        <v>320279.39999999997</v>
      </c>
      <c r="AH318" s="20">
        <v>20</v>
      </c>
      <c r="AI318" s="19">
        <f>(AH318*$D318*$E318*$G318*$H318)</f>
        <v>237243.99999999997</v>
      </c>
      <c r="AJ318" s="24">
        <v>0</v>
      </c>
      <c r="AK318" s="19">
        <f>(AJ318*$D318*$E318*$G318*$I318)</f>
        <v>0</v>
      </c>
      <c r="AL318" s="20">
        <v>5</v>
      </c>
      <c r="AM318" s="19">
        <f>(AL318*$D318*$E318*$G318*$I318)</f>
        <v>71173.2</v>
      </c>
      <c r="AN318" s="20"/>
      <c r="AO318" s="19">
        <f>(AN318*$D318*$E318*$G318*$H318)</f>
        <v>0</v>
      </c>
      <c r="AP318" s="20"/>
      <c r="AQ318" s="20">
        <f>(AP318*$D318*$E318*$G318*$H318)</f>
        <v>0</v>
      </c>
      <c r="AR318" s="20">
        <v>15</v>
      </c>
      <c r="AS318" s="20">
        <f>(AR318*$D318*$E318*$G318*$H318)</f>
        <v>177933</v>
      </c>
      <c r="AT318" s="20">
        <v>0</v>
      </c>
      <c r="AU318" s="19">
        <f>(AT318*$D318*$E318*$G318*$H318)</f>
        <v>0</v>
      </c>
      <c r="AV318" s="20">
        <v>0</v>
      </c>
      <c r="AW318" s="19">
        <f>(AV318*$D318*$E318*$G318*$H318)</f>
        <v>0</v>
      </c>
      <c r="AX318" s="20">
        <v>0</v>
      </c>
      <c r="AY318" s="19">
        <f>(AX318*$D318*$E318*$G318*$H318)</f>
        <v>0</v>
      </c>
      <c r="AZ318" s="20">
        <v>80</v>
      </c>
      <c r="BA318" s="19">
        <f>(AZ318*$D318*$E318*$G318*$H318)</f>
        <v>948975.99999999988</v>
      </c>
      <c r="BB318" s="20">
        <v>25</v>
      </c>
      <c r="BC318" s="19">
        <f>(BB318*$D318*$E318*$G318*$H318)</f>
        <v>296555</v>
      </c>
      <c r="BD318" s="20">
        <v>10</v>
      </c>
      <c r="BE318" s="19">
        <f>(BD318*$D318*$E318*$G318*$I318)</f>
        <v>142346.4</v>
      </c>
      <c r="BF318" s="20">
        <v>65</v>
      </c>
      <c r="BG318" s="19">
        <f>(BF318*$D318*$E318*$G318*$I318)</f>
        <v>925251.6</v>
      </c>
      <c r="BH318" s="20">
        <v>0</v>
      </c>
      <c r="BI318" s="19">
        <f>(BH318*$D318*$E318*$G318*$I318)</f>
        <v>0</v>
      </c>
      <c r="BJ318" s="20">
        <v>0</v>
      </c>
      <c r="BK318" s="19">
        <f>(BJ318*$D318*$E318*$G318*$I318)</f>
        <v>0</v>
      </c>
      <c r="BL318" s="20">
        <v>39</v>
      </c>
      <c r="BM318" s="19">
        <f>(BL318*$D318*$E318*$G318*$I318)</f>
        <v>555150.96</v>
      </c>
      <c r="BN318" s="20">
        <v>20</v>
      </c>
      <c r="BO318" s="19">
        <f>(BN318*$D318*$E318*$G318*$I318)</f>
        <v>284692.8</v>
      </c>
      <c r="BP318" s="20">
        <v>12</v>
      </c>
      <c r="BQ318" s="19">
        <f>(BP318*$D318*$E318*$G318*$I318)</f>
        <v>170815.68</v>
      </c>
      <c r="BR318" s="20">
        <v>12</v>
      </c>
      <c r="BS318" s="19">
        <f>(BR318*$D318*$E318*$G318*$I318)</f>
        <v>170815.68</v>
      </c>
      <c r="BT318" s="20">
        <v>20</v>
      </c>
      <c r="BU318" s="19">
        <f>(BT318*$D318*$E318*$G318*$I318)</f>
        <v>284692.8</v>
      </c>
      <c r="BV318" s="20">
        <v>22</v>
      </c>
      <c r="BW318" s="19">
        <f>(BV318*$D318*$E318*$G318*$I318)</f>
        <v>313162.08</v>
      </c>
      <c r="BX318" s="20">
        <v>7</v>
      </c>
      <c r="BY318" s="22">
        <f>(BX318*$D318*$E318*$G318*$I318)</f>
        <v>99642.48</v>
      </c>
      <c r="BZ318" s="20">
        <v>0</v>
      </c>
      <c r="CA318" s="19">
        <f>(BZ318*$D318*$E318*$G318*$H318)</f>
        <v>0</v>
      </c>
      <c r="CB318" s="20">
        <v>0</v>
      </c>
      <c r="CC318" s="19">
        <f>(CB318*$D318*$E318*$G318*$H318)</f>
        <v>0</v>
      </c>
      <c r="CD318" s="20">
        <v>0</v>
      </c>
      <c r="CE318" s="21">
        <f>(CD318*$D318*$E318*$G318*$H318)</f>
        <v>0</v>
      </c>
      <c r="CF318" s="20"/>
      <c r="CG318" s="20">
        <f>(CF318*$D318*$E318*$G318*$H318)</f>
        <v>0</v>
      </c>
      <c r="CH318" s="20"/>
      <c r="CI318" s="19">
        <f>(CH318*$D318*$E318*$G318*$I318)</f>
        <v>0</v>
      </c>
      <c r="CJ318" s="20">
        <v>4</v>
      </c>
      <c r="CK318" s="19">
        <f>(CJ318*$D318*$E318*$G318*$H318)</f>
        <v>47448.799999999996</v>
      </c>
      <c r="CL318" s="20"/>
      <c r="CM318" s="19">
        <f>(CL318*$D318*$E318*$G318*$H318)</f>
        <v>0</v>
      </c>
      <c r="CN318" s="20"/>
      <c r="CO318" s="19">
        <f>(CN318*$D318*$E318*$G318*$H318)</f>
        <v>0</v>
      </c>
      <c r="CP318" s="20">
        <v>7</v>
      </c>
      <c r="CQ318" s="19">
        <f>(CP318*$D318*$E318*$G318*$H318)</f>
        <v>83035.399999999994</v>
      </c>
      <c r="CR318" s="20">
        <v>10</v>
      </c>
      <c r="CS318" s="19">
        <f>(CR318*$D318*$E318*$G318*$H318)</f>
        <v>118621.99999999999</v>
      </c>
      <c r="CT318" s="20">
        <v>0</v>
      </c>
      <c r="CU318" s="19">
        <f>(CT318*$D318*$E318*$G318*$I318)</f>
        <v>0</v>
      </c>
      <c r="CV318" s="24">
        <v>0</v>
      </c>
      <c r="CW318" s="19">
        <f>(CV318*$D318*$E318*$G318*$I318)</f>
        <v>0</v>
      </c>
      <c r="CX318" s="20"/>
      <c r="CY318" s="19">
        <f>(CX318*$D318*$E318*$G318*$H318)</f>
        <v>0</v>
      </c>
      <c r="CZ318" s="20">
        <v>0</v>
      </c>
      <c r="DA318" s="19">
        <f>(CZ318*$D318*$E318*$G318*$I318)</f>
        <v>0</v>
      </c>
      <c r="DB318" s="20"/>
      <c r="DC318" s="19">
        <f>(DB318*$D318*$E318*$G318*$I318)</f>
        <v>0</v>
      </c>
      <c r="DD318" s="20">
        <v>7</v>
      </c>
      <c r="DE318" s="19">
        <f>(DD318*$D318*$E318*$G318*$I318)</f>
        <v>99642.48</v>
      </c>
      <c r="DF318" s="20">
        <v>4</v>
      </c>
      <c r="DG318" s="19">
        <f>(DF318*$D318*$E318*$G318*$I318)</f>
        <v>56938.559999999998</v>
      </c>
      <c r="DH318" s="20">
        <v>2</v>
      </c>
      <c r="DI318" s="19">
        <f>(DH318*$D318*$E318*$G318*$J318)</f>
        <v>37789.58</v>
      </c>
      <c r="DJ318" s="20">
        <v>10</v>
      </c>
      <c r="DK318" s="19">
        <f>(DJ318*$D318*$E318*$G318*$K318)</f>
        <v>217756.09999999998</v>
      </c>
      <c r="DL318" s="19">
        <f t="shared" si="1663"/>
        <v>498</v>
      </c>
      <c r="DM318" s="19">
        <f t="shared" si="1663"/>
        <v>6549629</v>
      </c>
    </row>
    <row r="319" spans="1:117" ht="36" customHeight="1" x14ac:dyDescent="0.25">
      <c r="A319" s="123"/>
      <c r="B319" s="81">
        <v>273</v>
      </c>
      <c r="C319" s="13" t="s">
        <v>438</v>
      </c>
      <c r="D319" s="14">
        <v>22900</v>
      </c>
      <c r="E319" s="23">
        <v>1.19</v>
      </c>
      <c r="F319" s="23"/>
      <c r="G319" s="132">
        <v>1</v>
      </c>
      <c r="H319" s="14">
        <v>1.4</v>
      </c>
      <c r="I319" s="14">
        <v>1.68</v>
      </c>
      <c r="J319" s="14">
        <v>2.23</v>
      </c>
      <c r="K319" s="17">
        <v>2.57</v>
      </c>
      <c r="L319" s="20">
        <v>3</v>
      </c>
      <c r="M319" s="19">
        <f t="shared" ref="M319" si="1767">(L319*$D319*$E319*$G319*$H319)</f>
        <v>114454.2</v>
      </c>
      <c r="N319" s="20">
        <v>1</v>
      </c>
      <c r="O319" s="20">
        <f t="shared" ref="O319" si="1768">(N319*$D319*$E319*$G319*$H319)</f>
        <v>38151.399999999994</v>
      </c>
      <c r="P319" s="20">
        <v>9</v>
      </c>
      <c r="Q319" s="19">
        <f t="shared" ref="Q319" si="1769">(P319*$D319*$E319*$G319*$H319)</f>
        <v>343362.6</v>
      </c>
      <c r="R319" s="20"/>
      <c r="S319" s="19">
        <f t="shared" ref="S319" si="1770">(R319*$D319*$E319*$G319*$H319)</f>
        <v>0</v>
      </c>
      <c r="T319" s="20">
        <v>110</v>
      </c>
      <c r="U319" s="19">
        <f t="shared" ref="U319" si="1771">(T319*$D319*$E319*$G319*$H319)</f>
        <v>4196654</v>
      </c>
      <c r="V319" s="20">
        <v>0</v>
      </c>
      <c r="W319" s="19">
        <f t="shared" ref="W319" si="1772">(V319*$D319*$E319*$G319*$H319)</f>
        <v>0</v>
      </c>
      <c r="X319" s="20"/>
      <c r="Y319" s="19">
        <f t="shared" ref="Y319" si="1773">(X319*$D319*$E319*$G319*$H319)</f>
        <v>0</v>
      </c>
      <c r="Z319" s="20">
        <v>0</v>
      </c>
      <c r="AA319" s="19">
        <f t="shared" ref="AA319" si="1774">(Z319*$D319*$E319*$G319*$H319)</f>
        <v>0</v>
      </c>
      <c r="AB319" s="20">
        <v>4</v>
      </c>
      <c r="AC319" s="19">
        <f t="shared" ref="AC319" si="1775">(AB319*$D319*$E319*$G319*$H319)</f>
        <v>152605.59999999998</v>
      </c>
      <c r="AD319" s="20">
        <v>0</v>
      </c>
      <c r="AE319" s="19">
        <f t="shared" ref="AE319" si="1776">(AD319*$D319*$E319*$G319*$H319)</f>
        <v>0</v>
      </c>
      <c r="AF319" s="77"/>
      <c r="AG319" s="19">
        <f t="shared" ref="AG319" si="1777">(AF319*$D319*$E319*$G319*$H319)</f>
        <v>0</v>
      </c>
      <c r="AH319" s="20">
        <v>4</v>
      </c>
      <c r="AI319" s="19">
        <f t="shared" ref="AI319" si="1778">(AH319*$D319*$E319*$G319*$H319)</f>
        <v>152605.59999999998</v>
      </c>
      <c r="AJ319" s="24">
        <v>130</v>
      </c>
      <c r="AK319" s="19">
        <f t="shared" ref="AK319" si="1779">(AJ319*$D319*$E319*$G319*$I319)</f>
        <v>5951618.3999999994</v>
      </c>
      <c r="AL319" s="20"/>
      <c r="AM319" s="19">
        <f t="shared" ref="AM319" si="1780">(AL319*$D319*$E319*$G319*$I319)</f>
        <v>0</v>
      </c>
      <c r="AN319" s="20"/>
      <c r="AO319" s="19">
        <f t="shared" ref="AO319" si="1781">(AN319*$D319*$E319*$G319*$H319)</f>
        <v>0</v>
      </c>
      <c r="AP319" s="20">
        <v>3</v>
      </c>
      <c r="AQ319" s="20">
        <f t="shared" ref="AQ319" si="1782">(AP319*$D319*$E319*$G319*$H319)</f>
        <v>114454.2</v>
      </c>
      <c r="AR319" s="20">
        <v>10</v>
      </c>
      <c r="AS319" s="20">
        <f t="shared" ref="AS319" si="1783">(AR319*$D319*$E319*$G319*$H319)</f>
        <v>381514</v>
      </c>
      <c r="AT319" s="20">
        <v>0</v>
      </c>
      <c r="AU319" s="19">
        <f t="shared" ref="AU319" si="1784">(AT319*$D319*$E319*$G319*$H319)</f>
        <v>0</v>
      </c>
      <c r="AV319" s="20">
        <v>0</v>
      </c>
      <c r="AW319" s="19">
        <f t="shared" ref="AW319" si="1785">(AV319*$D319*$E319*$G319*$H319)</f>
        <v>0</v>
      </c>
      <c r="AX319" s="20">
        <v>0</v>
      </c>
      <c r="AY319" s="19">
        <f t="shared" ref="AY319" si="1786">(AX319*$D319*$E319*$G319*$H319)</f>
        <v>0</v>
      </c>
      <c r="AZ319" s="20"/>
      <c r="BA319" s="19">
        <f t="shared" ref="BA319" si="1787">(AZ319*$D319*$E319*$G319*$H319)</f>
        <v>0</v>
      </c>
      <c r="BB319" s="20"/>
      <c r="BC319" s="19">
        <f t="shared" ref="BC319" si="1788">(BB319*$D319*$E319*$G319*$H319)</f>
        <v>0</v>
      </c>
      <c r="BD319" s="20"/>
      <c r="BE319" s="19">
        <f t="shared" ref="BE319" si="1789">(BD319*$D319*$E319*$G319*$I319)</f>
        <v>0</v>
      </c>
      <c r="BF319" s="20"/>
      <c r="BG319" s="19">
        <f t="shared" ref="BG319" si="1790">(BF319*$D319*$E319*$G319*$I319)</f>
        <v>0</v>
      </c>
      <c r="BH319" s="20">
        <v>0</v>
      </c>
      <c r="BI319" s="19">
        <f t="shared" ref="BI319" si="1791">(BH319*$D319*$E319*$G319*$I319)</f>
        <v>0</v>
      </c>
      <c r="BJ319" s="20">
        <v>0</v>
      </c>
      <c r="BK319" s="19">
        <f t="shared" ref="BK319" si="1792">(BJ319*$D319*$E319*$G319*$I319)</f>
        <v>0</v>
      </c>
      <c r="BL319" s="20"/>
      <c r="BM319" s="19">
        <f t="shared" ref="BM319" si="1793">(BL319*$D319*$E319*$G319*$I319)</f>
        <v>0</v>
      </c>
      <c r="BN319" s="20"/>
      <c r="BO319" s="19">
        <f t="shared" ref="BO319" si="1794">(BN319*$D319*$E319*$G319*$I319)</f>
        <v>0</v>
      </c>
      <c r="BP319" s="20"/>
      <c r="BQ319" s="19">
        <f t="shared" ref="BQ319" si="1795">(BP319*$D319*$E319*$G319*$I319)</f>
        <v>0</v>
      </c>
      <c r="BR319" s="20"/>
      <c r="BS319" s="19">
        <f t="shared" ref="BS319" si="1796">(BR319*$D319*$E319*$G319*$I319)</f>
        <v>0</v>
      </c>
      <c r="BT319" s="20"/>
      <c r="BU319" s="19">
        <f t="shared" ref="BU319" si="1797">(BT319*$D319*$E319*$G319*$I319)</f>
        <v>0</v>
      </c>
      <c r="BV319" s="20">
        <v>5</v>
      </c>
      <c r="BW319" s="19">
        <f t="shared" ref="BW319" si="1798">(BV319*$D319*$E319*$G319*$I319)</f>
        <v>228908.4</v>
      </c>
      <c r="BX319" s="20"/>
      <c r="BY319" s="22">
        <f t="shared" ref="BY319" si="1799">(BX319*$D319*$E319*$G319*$I319)</f>
        <v>0</v>
      </c>
      <c r="BZ319" s="20">
        <v>0</v>
      </c>
      <c r="CA319" s="19">
        <f t="shared" ref="CA319" si="1800">(BZ319*$D319*$E319*$G319*$H319)</f>
        <v>0</v>
      </c>
      <c r="CB319" s="20">
        <v>0</v>
      </c>
      <c r="CC319" s="19">
        <f t="shared" ref="CC319" si="1801">(CB319*$D319*$E319*$G319*$H319)</f>
        <v>0</v>
      </c>
      <c r="CD319" s="20">
        <v>10</v>
      </c>
      <c r="CE319" s="21">
        <f t="shared" ref="CE319" si="1802">(CD319*$D319*$E319*$G319*$H319)</f>
        <v>381514</v>
      </c>
      <c r="CF319" s="20"/>
      <c r="CG319" s="20">
        <f t="shared" ref="CG319" si="1803">(CF319*$D319*$E319*$G319*$H319)</f>
        <v>0</v>
      </c>
      <c r="CH319" s="20"/>
      <c r="CI319" s="19">
        <f t="shared" ref="CI319" si="1804">(CH319*$D319*$E319*$G319*$I319)</f>
        <v>0</v>
      </c>
      <c r="CJ319" s="20">
        <v>0</v>
      </c>
      <c r="CK319" s="19">
        <f t="shared" ref="CK319" si="1805">(CJ319*$D319*$E319*$G319*$H319)</f>
        <v>0</v>
      </c>
      <c r="CL319" s="20"/>
      <c r="CM319" s="19">
        <f t="shared" ref="CM319" si="1806">(CL319*$D319*$E319*$G319*$H319)</f>
        <v>0</v>
      </c>
      <c r="CN319" s="20"/>
      <c r="CO319" s="19">
        <f t="shared" ref="CO319" si="1807">(CN319*$D319*$E319*$G319*$H319)</f>
        <v>0</v>
      </c>
      <c r="CP319" s="20"/>
      <c r="CQ319" s="19">
        <f t="shared" ref="CQ319" si="1808">(CP319*$D319*$E319*$G319*$H319)</f>
        <v>0</v>
      </c>
      <c r="CR319" s="20"/>
      <c r="CS319" s="19">
        <f t="shared" ref="CS319" si="1809">(CR319*$D319*$E319*$G319*$H319)</f>
        <v>0</v>
      </c>
      <c r="CT319" s="20">
        <v>0</v>
      </c>
      <c r="CU319" s="19">
        <f t="shared" ref="CU319" si="1810">(CT319*$D319*$E319*$G319*$I319)</f>
        <v>0</v>
      </c>
      <c r="CV319" s="24"/>
      <c r="CW319" s="19">
        <f t="shared" ref="CW319" si="1811">(CV319*$D319*$E319*$G319*$I319)</f>
        <v>0</v>
      </c>
      <c r="CX319" s="20"/>
      <c r="CY319" s="19">
        <f t="shared" ref="CY319" si="1812">(CX319*$D319*$E319*$G319*$H319)</f>
        <v>0</v>
      </c>
      <c r="CZ319" s="20">
        <v>0</v>
      </c>
      <c r="DA319" s="19">
        <f t="shared" ref="DA319" si="1813">(CZ319*$D319*$E319*$G319*$I319)</f>
        <v>0</v>
      </c>
      <c r="DB319" s="20">
        <v>0</v>
      </c>
      <c r="DC319" s="19">
        <f t="shared" ref="DC319" si="1814">(DB319*$D319*$E319*$G319*$I319)</f>
        <v>0</v>
      </c>
      <c r="DD319" s="20"/>
      <c r="DE319" s="19">
        <f t="shared" ref="DE319" si="1815">(DD319*$D319*$E319*$G319*$I319)</f>
        <v>0</v>
      </c>
      <c r="DF319" s="20"/>
      <c r="DG319" s="19">
        <f t="shared" ref="DG319" si="1816">(DF319*$D319*$E319*$G319*$I319)</f>
        <v>0</v>
      </c>
      <c r="DH319" s="20"/>
      <c r="DI319" s="19">
        <f t="shared" ref="DI319" si="1817">(DH319*$D319*$E319*$G319*$J319)</f>
        <v>0</v>
      </c>
      <c r="DJ319" s="20"/>
      <c r="DK319" s="19">
        <f t="shared" ref="DK319" si="1818">(DJ319*$D319*$E319*$G319*$K319)</f>
        <v>0</v>
      </c>
      <c r="DL319" s="19">
        <f t="shared" si="1663"/>
        <v>289</v>
      </c>
      <c r="DM319" s="19">
        <f t="shared" si="1663"/>
        <v>12055842.399999999</v>
      </c>
    </row>
    <row r="320" spans="1:117" ht="22.5" customHeight="1" x14ac:dyDescent="0.25">
      <c r="A320" s="124">
        <v>32</v>
      </c>
      <c r="B320" s="126"/>
      <c r="C320" s="56" t="s">
        <v>439</v>
      </c>
      <c r="D320" s="62">
        <v>22900</v>
      </c>
      <c r="E320" s="65">
        <v>1.2</v>
      </c>
      <c r="F320" s="54"/>
      <c r="G320" s="63">
        <v>1</v>
      </c>
      <c r="H320" s="62">
        <v>1.4</v>
      </c>
      <c r="I320" s="62">
        <v>1.68</v>
      </c>
      <c r="J320" s="62">
        <v>2.23</v>
      </c>
      <c r="K320" s="64">
        <v>2.57</v>
      </c>
      <c r="L320" s="28">
        <f>SUM(L321:L338)</f>
        <v>818</v>
      </c>
      <c r="M320" s="28">
        <f t="shared" ref="M320:BX320" si="1819">SUM(M321:M338)</f>
        <v>44012673.32</v>
      </c>
      <c r="N320" s="61">
        <f t="shared" si="1819"/>
        <v>561</v>
      </c>
      <c r="O320" s="61">
        <f t="shared" si="1819"/>
        <v>29064602.139999993</v>
      </c>
      <c r="P320" s="28">
        <f t="shared" si="1819"/>
        <v>191</v>
      </c>
      <c r="Q320" s="28">
        <f t="shared" si="1819"/>
        <v>11130654.920000002</v>
      </c>
      <c r="R320" s="61">
        <f t="shared" si="1819"/>
        <v>63</v>
      </c>
      <c r="S320" s="61">
        <f t="shared" si="1819"/>
        <v>3054023.5774999997</v>
      </c>
      <c r="T320" s="28">
        <f t="shared" si="1819"/>
        <v>88</v>
      </c>
      <c r="U320" s="28">
        <f t="shared" si="1819"/>
        <v>4997897.5200000005</v>
      </c>
      <c r="V320" s="28">
        <f t="shared" si="1819"/>
        <v>0</v>
      </c>
      <c r="W320" s="28">
        <f t="shared" si="1819"/>
        <v>0</v>
      </c>
      <c r="X320" s="28">
        <f t="shared" si="1819"/>
        <v>0</v>
      </c>
      <c r="Y320" s="28">
        <f t="shared" si="1819"/>
        <v>0</v>
      </c>
      <c r="Z320" s="28">
        <f t="shared" si="1819"/>
        <v>0</v>
      </c>
      <c r="AA320" s="28">
        <f t="shared" si="1819"/>
        <v>0</v>
      </c>
      <c r="AB320" s="28">
        <f t="shared" si="1819"/>
        <v>230</v>
      </c>
      <c r="AC320" s="28">
        <f t="shared" si="1819"/>
        <v>11501396.76</v>
      </c>
      <c r="AD320" s="28">
        <f t="shared" si="1819"/>
        <v>0</v>
      </c>
      <c r="AE320" s="28">
        <f t="shared" si="1819"/>
        <v>0</v>
      </c>
      <c r="AF320" s="28">
        <f t="shared" si="1819"/>
        <v>0</v>
      </c>
      <c r="AG320" s="28">
        <f t="shared" si="1819"/>
        <v>0</v>
      </c>
      <c r="AH320" s="28">
        <f t="shared" si="1819"/>
        <v>495</v>
      </c>
      <c r="AI320" s="28">
        <f t="shared" si="1819"/>
        <v>22443090.039999999</v>
      </c>
      <c r="AJ320" s="12">
        <f t="shared" si="1819"/>
        <v>47</v>
      </c>
      <c r="AK320" s="12">
        <f t="shared" si="1819"/>
        <v>3492488.16</v>
      </c>
      <c r="AL320" s="28">
        <f t="shared" si="1819"/>
        <v>35</v>
      </c>
      <c r="AM320" s="28">
        <f t="shared" si="1819"/>
        <v>1789717.44</v>
      </c>
      <c r="AN320" s="61">
        <v>0</v>
      </c>
      <c r="AO320" s="61">
        <f t="shared" si="1819"/>
        <v>0</v>
      </c>
      <c r="AP320" s="61">
        <f t="shared" si="1819"/>
        <v>2</v>
      </c>
      <c r="AQ320" s="61">
        <f t="shared" si="1819"/>
        <v>60753.69999999999</v>
      </c>
      <c r="AR320" s="61">
        <f t="shared" si="1819"/>
        <v>1325</v>
      </c>
      <c r="AS320" s="61">
        <f t="shared" si="1819"/>
        <v>57923683.649999984</v>
      </c>
      <c r="AT320" s="28">
        <f t="shared" si="1819"/>
        <v>0</v>
      </c>
      <c r="AU320" s="28">
        <f t="shared" si="1819"/>
        <v>0</v>
      </c>
      <c r="AV320" s="28">
        <f t="shared" si="1819"/>
        <v>0</v>
      </c>
      <c r="AW320" s="28">
        <f t="shared" si="1819"/>
        <v>0</v>
      </c>
      <c r="AX320" s="28">
        <f t="shared" si="1819"/>
        <v>0</v>
      </c>
      <c r="AY320" s="28">
        <f t="shared" si="1819"/>
        <v>0</v>
      </c>
      <c r="AZ320" s="28">
        <f t="shared" si="1819"/>
        <v>74</v>
      </c>
      <c r="BA320" s="28">
        <f t="shared" si="1819"/>
        <v>2311397.7599999998</v>
      </c>
      <c r="BB320" s="28">
        <f t="shared" si="1819"/>
        <v>69</v>
      </c>
      <c r="BC320" s="28">
        <f t="shared" si="1819"/>
        <v>2400460.44</v>
      </c>
      <c r="BD320" s="28">
        <f t="shared" si="1819"/>
        <v>294</v>
      </c>
      <c r="BE320" s="28">
        <f t="shared" si="1819"/>
        <v>11828601.119999999</v>
      </c>
      <c r="BF320" s="61">
        <v>765</v>
      </c>
      <c r="BG320" s="61">
        <f t="shared" si="1819"/>
        <v>35144171.999999993</v>
      </c>
      <c r="BH320" s="61">
        <f t="shared" si="1819"/>
        <v>0</v>
      </c>
      <c r="BI320" s="61">
        <f t="shared" si="1819"/>
        <v>0</v>
      </c>
      <c r="BJ320" s="28">
        <f t="shared" si="1819"/>
        <v>0</v>
      </c>
      <c r="BK320" s="28">
        <f t="shared" si="1819"/>
        <v>0</v>
      </c>
      <c r="BL320" s="61">
        <f t="shared" si="1819"/>
        <v>259</v>
      </c>
      <c r="BM320" s="61">
        <f t="shared" si="1819"/>
        <v>12398794.632000003</v>
      </c>
      <c r="BN320" s="28">
        <f t="shared" si="1819"/>
        <v>65</v>
      </c>
      <c r="BO320" s="28">
        <f t="shared" si="1819"/>
        <v>2632638.9599999995</v>
      </c>
      <c r="BP320" s="28">
        <f t="shared" si="1819"/>
        <v>43</v>
      </c>
      <c r="BQ320" s="28">
        <f t="shared" si="1819"/>
        <v>2029590.3599999999</v>
      </c>
      <c r="BR320" s="28">
        <f t="shared" si="1819"/>
        <v>0</v>
      </c>
      <c r="BS320" s="28">
        <f t="shared" si="1819"/>
        <v>0</v>
      </c>
      <c r="BT320" s="28">
        <f t="shared" si="1819"/>
        <v>78</v>
      </c>
      <c r="BU320" s="28">
        <f t="shared" si="1819"/>
        <v>4146896.8799999994</v>
      </c>
      <c r="BV320" s="28">
        <f t="shared" si="1819"/>
        <v>146</v>
      </c>
      <c r="BW320" s="28">
        <f t="shared" si="1819"/>
        <v>6158982.4800000004</v>
      </c>
      <c r="BX320" s="28">
        <f t="shared" si="1819"/>
        <v>71</v>
      </c>
      <c r="BY320" s="28">
        <f t="shared" ref="BY320:DM320" si="1820">SUM(BY321:BY338)</f>
        <v>3818346</v>
      </c>
      <c r="BZ320" s="28">
        <f t="shared" si="1820"/>
        <v>0</v>
      </c>
      <c r="CA320" s="28">
        <f t="shared" si="1820"/>
        <v>0</v>
      </c>
      <c r="CB320" s="28">
        <f t="shared" si="1820"/>
        <v>0</v>
      </c>
      <c r="CC320" s="28">
        <f t="shared" si="1820"/>
        <v>0</v>
      </c>
      <c r="CD320" s="28">
        <f t="shared" si="1820"/>
        <v>73</v>
      </c>
      <c r="CE320" s="29">
        <f t="shared" si="1820"/>
        <v>2885720.5999999996</v>
      </c>
      <c r="CF320" s="61">
        <f t="shared" si="1820"/>
        <v>0</v>
      </c>
      <c r="CG320" s="61">
        <f t="shared" si="1820"/>
        <v>0</v>
      </c>
      <c r="CH320" s="28">
        <f t="shared" si="1820"/>
        <v>0</v>
      </c>
      <c r="CI320" s="28">
        <f t="shared" si="1820"/>
        <v>0</v>
      </c>
      <c r="CJ320" s="28">
        <f t="shared" si="1820"/>
        <v>0</v>
      </c>
      <c r="CK320" s="28">
        <f t="shared" si="1820"/>
        <v>0</v>
      </c>
      <c r="CL320" s="28">
        <f t="shared" si="1820"/>
        <v>0</v>
      </c>
      <c r="CM320" s="28">
        <f t="shared" si="1820"/>
        <v>0</v>
      </c>
      <c r="CN320" s="28">
        <f t="shared" si="1820"/>
        <v>48</v>
      </c>
      <c r="CO320" s="28">
        <f t="shared" si="1820"/>
        <v>1322571.18</v>
      </c>
      <c r="CP320" s="28">
        <f t="shared" si="1820"/>
        <v>49</v>
      </c>
      <c r="CQ320" s="28">
        <f t="shared" si="1820"/>
        <v>1532400.6739999996</v>
      </c>
      <c r="CR320" s="28">
        <f t="shared" si="1820"/>
        <v>109</v>
      </c>
      <c r="CS320" s="28">
        <f t="shared" si="1820"/>
        <v>3288390.9939999999</v>
      </c>
      <c r="CT320" s="28">
        <f t="shared" si="1820"/>
        <v>0</v>
      </c>
      <c r="CU320" s="28">
        <f t="shared" si="1820"/>
        <v>0</v>
      </c>
      <c r="CV320" s="28">
        <f t="shared" si="1820"/>
        <v>7</v>
      </c>
      <c r="CW320" s="28">
        <f t="shared" si="1820"/>
        <v>335860.56</v>
      </c>
      <c r="CX320" s="28">
        <f t="shared" si="1820"/>
        <v>0</v>
      </c>
      <c r="CY320" s="28">
        <f t="shared" si="1820"/>
        <v>0</v>
      </c>
      <c r="CZ320" s="28">
        <f t="shared" si="1820"/>
        <v>0</v>
      </c>
      <c r="DA320" s="28">
        <f t="shared" si="1820"/>
        <v>0</v>
      </c>
      <c r="DB320" s="28">
        <f t="shared" si="1820"/>
        <v>26</v>
      </c>
      <c r="DC320" s="28">
        <f t="shared" si="1820"/>
        <v>1106070</v>
      </c>
      <c r="DD320" s="28">
        <f t="shared" si="1820"/>
        <v>0</v>
      </c>
      <c r="DE320" s="28">
        <f t="shared" si="1820"/>
        <v>0</v>
      </c>
      <c r="DF320" s="28">
        <f t="shared" si="1820"/>
        <v>65</v>
      </c>
      <c r="DG320" s="28">
        <f t="shared" si="1820"/>
        <v>2564401.1735999999</v>
      </c>
      <c r="DH320" s="28">
        <v>0</v>
      </c>
      <c r="DI320" s="28">
        <f t="shared" si="1820"/>
        <v>0</v>
      </c>
      <c r="DJ320" s="28">
        <f t="shared" si="1820"/>
        <v>24</v>
      </c>
      <c r="DK320" s="28">
        <f t="shared" si="1820"/>
        <v>1368449.956</v>
      </c>
      <c r="DL320" s="28">
        <f t="shared" si="1820"/>
        <v>6120</v>
      </c>
      <c r="DM320" s="28">
        <f t="shared" si="1820"/>
        <v>286744726.99709994</v>
      </c>
    </row>
    <row r="321" spans="1:117" ht="30" customHeight="1" x14ac:dyDescent="0.25">
      <c r="A321" s="123"/>
      <c r="B321" s="81">
        <v>274</v>
      </c>
      <c r="C321" s="13" t="s">
        <v>440</v>
      </c>
      <c r="D321" s="14">
        <v>22900</v>
      </c>
      <c r="E321" s="23">
        <v>1.1499999999999999</v>
      </c>
      <c r="F321" s="23"/>
      <c r="G321" s="16">
        <v>1</v>
      </c>
      <c r="H321" s="14">
        <v>1.4</v>
      </c>
      <c r="I321" s="14">
        <v>1.68</v>
      </c>
      <c r="J321" s="14">
        <v>2.23</v>
      </c>
      <c r="K321" s="17">
        <v>2.57</v>
      </c>
      <c r="L321" s="20">
        <v>17</v>
      </c>
      <c r="M321" s="19">
        <f t="shared" si="1499"/>
        <v>689450.29999999993</v>
      </c>
      <c r="N321" s="20">
        <v>50</v>
      </c>
      <c r="O321" s="20">
        <f t="shared" ref="O321:O330" si="1821">(N321*$D321*$E321*$G321*$H321*$O$14)</f>
        <v>2027795</v>
      </c>
      <c r="P321" s="20">
        <v>3</v>
      </c>
      <c r="Q321" s="19">
        <f t="shared" ref="Q321:Q330" si="1822">(P321*$D321*$E321*$G321*$H321*$Q$14)</f>
        <v>121667.70000000001</v>
      </c>
      <c r="R321" s="20"/>
      <c r="S321" s="19">
        <f t="shared" ref="S321:S330" si="1823">(R321/12*7*$D321*$E321*$G321*$H321*$S$14)+(R321/12*5*$D321*$E321*$G321*$H321*$S$15)</f>
        <v>0</v>
      </c>
      <c r="T321" s="20"/>
      <c r="U321" s="19">
        <f t="shared" ref="U321:U330" si="1824">(T321*$D321*$E321*$G321*$H321*$U$14)</f>
        <v>0</v>
      </c>
      <c r="V321" s="20">
        <v>0</v>
      </c>
      <c r="W321" s="19">
        <f t="shared" ref="W321:W330" si="1825">(V321*$D321*$E321*$G321*$H321*$W$14)</f>
        <v>0</v>
      </c>
      <c r="X321" s="20"/>
      <c r="Y321" s="19">
        <f t="shared" ref="Y321:Y330" si="1826">(X321*$D321*$E321*$G321*$H321*$Y$14)</f>
        <v>0</v>
      </c>
      <c r="Z321" s="20">
        <v>0</v>
      </c>
      <c r="AA321" s="19">
        <f t="shared" ref="AA321:AA330" si="1827">(Z321*$D321*$E321*$G321*$H321*$AA$14)</f>
        <v>0</v>
      </c>
      <c r="AB321" s="20">
        <v>23</v>
      </c>
      <c r="AC321" s="19">
        <f t="shared" ref="AC321:AC330" si="1828">(AB321*$D321*$E321*$G321*$H321*$AC$14)</f>
        <v>932785.70000000007</v>
      </c>
      <c r="AD321" s="20">
        <v>0</v>
      </c>
      <c r="AE321" s="19">
        <f t="shared" ref="AE321:AE330" si="1829">(AD321*$D321*$E321*$G321*$H321*$AE$14)</f>
        <v>0</v>
      </c>
      <c r="AF321" s="77"/>
      <c r="AG321" s="19">
        <f t="shared" ref="AG321:AG330" si="1830">(AF321*$D321*$E321*$G321*$H321*$AG$14)</f>
        <v>0</v>
      </c>
      <c r="AH321" s="20">
        <v>23</v>
      </c>
      <c r="AI321" s="19">
        <f t="shared" ref="AI321:AI330" si="1831">(AH321*$D321*$E321*$G321*$H321*$AI$14)</f>
        <v>932785.70000000007</v>
      </c>
      <c r="AJ321" s="24"/>
      <c r="AK321" s="19">
        <f t="shared" ref="AK321:AK330" si="1832">(AJ321*$D321*$E321*$G321*$I321*$AK$14)</f>
        <v>0</v>
      </c>
      <c r="AL321" s="20"/>
      <c r="AM321" s="19">
        <f t="shared" ref="AM321:AM330" si="1833">(AL321*$D321*$E321*$G321*$I321*$AM$14)</f>
        <v>0</v>
      </c>
      <c r="AN321" s="20"/>
      <c r="AO321" s="19">
        <f t="shared" ref="AO321:AO330" si="1834">(AN321*$D321*$E321*$G321*$H321*$AO$14)</f>
        <v>0</v>
      </c>
      <c r="AP321" s="20">
        <v>1</v>
      </c>
      <c r="AQ321" s="20">
        <f t="shared" ref="AQ321:AQ330" si="1835">(AP321*$D321*$E321*$G321*$H321*$AQ$14)</f>
        <v>33182.099999999991</v>
      </c>
      <c r="AR321" s="20">
        <v>80</v>
      </c>
      <c r="AS321" s="20">
        <f t="shared" ref="AS321:AS330" si="1836">(AR321*$D321*$E321*$G321*$H321*$AS$14)</f>
        <v>3391947.9999999995</v>
      </c>
      <c r="AT321" s="20">
        <v>0</v>
      </c>
      <c r="AU321" s="19">
        <f t="shared" ref="AU321:AU330" si="1837">(AT321*$D321*$E321*$G321*$H321*$AU$14)</f>
        <v>0</v>
      </c>
      <c r="AV321" s="20">
        <v>0</v>
      </c>
      <c r="AW321" s="19">
        <f t="shared" ref="AW321:AW330" si="1838">(AV321*$D321*$E321*$G321*$H321*$AW$14)</f>
        <v>0</v>
      </c>
      <c r="AX321" s="20">
        <v>0</v>
      </c>
      <c r="AY321" s="19">
        <f t="shared" ref="AY321:AY330" si="1839">(AX321*$D321*$E321*$G321*$H321*$AY$14)</f>
        <v>0</v>
      </c>
      <c r="AZ321" s="20">
        <v>4</v>
      </c>
      <c r="BA321" s="19">
        <f t="shared" ref="BA321:BA330" si="1840">(AZ321*$D321*$E321*$G321*$H321*$BA$14)</f>
        <v>162223.59999999998</v>
      </c>
      <c r="BB321" s="20">
        <v>4</v>
      </c>
      <c r="BC321" s="19">
        <f t="shared" ref="BC321:BC330" si="1841">(BB321*$D321*$E321*$G321*$H321*$BC$14)</f>
        <v>162223.59999999998</v>
      </c>
      <c r="BD321" s="20">
        <v>28</v>
      </c>
      <c r="BE321" s="19">
        <f t="shared" ref="BE321:BE330" si="1842">(BD321*$D321*$E321*$G321*$I321*$BE$14)</f>
        <v>1238798.3999999999</v>
      </c>
      <c r="BF321" s="20">
        <v>39</v>
      </c>
      <c r="BG321" s="19">
        <f t="shared" ref="BG321:BG330" si="1843">(BF321*$D321*$E321*$G321*$I321*$BG$14)</f>
        <v>1725469.1999999997</v>
      </c>
      <c r="BH321" s="20">
        <v>0</v>
      </c>
      <c r="BI321" s="19">
        <f t="shared" ref="BI321:BI330" si="1844">(BH321*$D321*$E321*$G321*$I321*$BI$14)</f>
        <v>0</v>
      </c>
      <c r="BJ321" s="20">
        <v>0</v>
      </c>
      <c r="BK321" s="19">
        <f t="shared" ref="BK321:BK330" si="1845">(BJ321*$D321*$E321*$G321*$I321*$BK$14)</f>
        <v>0</v>
      </c>
      <c r="BL321" s="20">
        <v>39</v>
      </c>
      <c r="BM321" s="19">
        <f t="shared" ref="BM321:BM330" si="1846">(BL321*$D321*$E321*$G321*$I321*$BM$14)</f>
        <v>1898016.1199999999</v>
      </c>
      <c r="BN321" s="20"/>
      <c r="BO321" s="19">
        <f t="shared" ref="BO321:BO330" si="1847">(BN321*$D321*$E321*$G321*$I321*$BO$14)</f>
        <v>0</v>
      </c>
      <c r="BP321" s="20"/>
      <c r="BQ321" s="19">
        <f t="shared" ref="BQ321:BQ330" si="1848">(BP321*$D321*$E321*$G321*$I321*$BQ$14)</f>
        <v>0</v>
      </c>
      <c r="BR321" s="20"/>
      <c r="BS321" s="19">
        <f t="shared" ref="BS321:BS330" si="1849">(BR321*$D321*$E321*$G321*$I321*$BS$14)</f>
        <v>0</v>
      </c>
      <c r="BT321" s="20">
        <v>19</v>
      </c>
      <c r="BU321" s="19">
        <f t="shared" ref="BU321:BU330" si="1850">(BT321*$D321*$E321*$G321*$I321*$BU$14)</f>
        <v>1050766.4999999998</v>
      </c>
      <c r="BV321" s="20">
        <v>12</v>
      </c>
      <c r="BW321" s="19">
        <f t="shared" ref="BW321:BW330" si="1851">(BV321*$D321*$E321*$G321*$I321*$BW$14)</f>
        <v>530913.6</v>
      </c>
      <c r="BX321" s="20">
        <v>9</v>
      </c>
      <c r="BY321" s="22">
        <f t="shared" ref="BY321:BY330" si="1852">(BX321*$D321*$E321*$G321*$I321*$BY$14)</f>
        <v>398185.19999999995</v>
      </c>
      <c r="BZ321" s="20">
        <v>0</v>
      </c>
      <c r="CA321" s="19">
        <f t="shared" ref="CA321:CA330" si="1853">(BZ321*$D321*$E321*$G321*$H321*$CA$14)</f>
        <v>0</v>
      </c>
      <c r="CB321" s="20">
        <v>0</v>
      </c>
      <c r="CC321" s="19">
        <f t="shared" ref="CC321:CC330" si="1854">(CB321*$D321*$E321*$G321*$H321*$CC$14)</f>
        <v>0</v>
      </c>
      <c r="CD321" s="20"/>
      <c r="CE321" s="21">
        <f t="shared" ref="CE321:CE330" si="1855">(CD321*$D321*$E321*$G321*$H321*$CE$14)</f>
        <v>0</v>
      </c>
      <c r="CF321" s="20"/>
      <c r="CG321" s="20">
        <f t="shared" ref="CG321:CG330" si="1856">(CF321*$D321*$E321*$G321*$H321*$CG$14)</f>
        <v>0</v>
      </c>
      <c r="CH321" s="20"/>
      <c r="CI321" s="19">
        <f t="shared" ref="CI321:CI330" si="1857">(CH321*$D321*$E321*$G321*$I321*$CI$14)</f>
        <v>0</v>
      </c>
      <c r="CJ321" s="20">
        <v>0</v>
      </c>
      <c r="CK321" s="19">
        <f t="shared" ref="CK321:CK330" si="1858">(CJ321*$D321*$E321*$G321*$H321*$CK$14)</f>
        <v>0</v>
      </c>
      <c r="CL321" s="20"/>
      <c r="CM321" s="19">
        <f t="shared" ref="CM321:CM330" si="1859">(CL321*$D321*$E321*$G321*$H321*$CM$14)</f>
        <v>0</v>
      </c>
      <c r="CN321" s="20"/>
      <c r="CO321" s="19">
        <f t="shared" ref="CO321:CO330" si="1860">(CN321*$D321*$E321*$G321*$H321*$CO$14)</f>
        <v>0</v>
      </c>
      <c r="CP321" s="20">
        <v>4</v>
      </c>
      <c r="CQ321" s="19">
        <f t="shared" ref="CQ321:CQ330" si="1861">(CP321*$D321*$E321*$G321*$H321*$CQ$14)</f>
        <v>166647.87999999995</v>
      </c>
      <c r="CR321" s="20">
        <v>9</v>
      </c>
      <c r="CS321" s="19">
        <f t="shared" ref="CS321:CS330" si="1862">(CR321*$D321*$E321*$G321*$H321*$CS$14)</f>
        <v>374957.72999999992</v>
      </c>
      <c r="CT321" s="20">
        <v>0</v>
      </c>
      <c r="CU321" s="19">
        <f t="shared" ref="CU321:CU330" si="1863">(CT321*$D321*$E321*$G321*$I321*$CU$14)</f>
        <v>0</v>
      </c>
      <c r="CV321" s="24"/>
      <c r="CW321" s="19">
        <f t="shared" ref="CW321:CW330" si="1864">(CV321*$D321*$E321*$G321*$I321*$CW$14)</f>
        <v>0</v>
      </c>
      <c r="CX321" s="20"/>
      <c r="CY321" s="19">
        <f t="shared" ref="CY321:CY330" si="1865">(CX321*$D321*$E321*$G321*$H321*$CY$14)</f>
        <v>0</v>
      </c>
      <c r="CZ321" s="20">
        <v>0</v>
      </c>
      <c r="DA321" s="19">
        <f t="shared" ref="DA321:DA330" si="1866">(CZ321*$D321*$E321*$G321*$I321*$DA$14)</f>
        <v>0</v>
      </c>
      <c r="DB321" s="20"/>
      <c r="DC321" s="19">
        <f t="shared" ref="DC321:DC330" si="1867">(DB321*$D321*$E321*$G321*$I321*$DC$14)</f>
        <v>0</v>
      </c>
      <c r="DD321" s="20"/>
      <c r="DE321" s="19">
        <f t="shared" ref="DE321:DE330" si="1868">(DD321*$D321*$E321*$G321*$I321*$DE$14)</f>
        <v>0</v>
      </c>
      <c r="DF321" s="20">
        <v>5</v>
      </c>
      <c r="DG321" s="19">
        <f t="shared" ref="DG321:DG330" si="1869">(DF321*$D321*$E321*$G321*$I321*$DG$14)</f>
        <v>249971.81999999998</v>
      </c>
      <c r="DH321" s="20"/>
      <c r="DI321" s="19">
        <f t="shared" ref="DI321:DI330" si="1870">(DH321*$D321*$E321*$G321*$J321*$DI$14)</f>
        <v>0</v>
      </c>
      <c r="DJ321" s="20">
        <v>3</v>
      </c>
      <c r="DK321" s="19">
        <f t="shared" ref="DK321:DK330" si="1871">(DJ321*$D321*$E321*$G321*$K321*$DK$14)</f>
        <v>243651.41999999995</v>
      </c>
      <c r="DL321" s="19">
        <f t="shared" ref="DL321:DM338" si="1872">SUM(L321,N321,P321,R321,T321,V321,X321,Z321,AB321,AD321,AF321,AH321,AJ321,AN321,AP321,CD321,AR321,AT321,AV321,AX321,AZ321,CH321,BB321,BD321,BF321,BJ321,AL321,BL321,BN321,BP321,BR321,BT321,BV321,BX321,BZ321,CB321,CF321,CJ321,CL321,CN321,CP321,CR321,CT321,CV321,BH321,CX321,CZ321,DB321,DD321,DF321,DH321,DJ321)</f>
        <v>372</v>
      </c>
      <c r="DM321" s="19">
        <f t="shared" si="1872"/>
        <v>16331439.569999998</v>
      </c>
    </row>
    <row r="322" spans="1:117" ht="30" customHeight="1" x14ac:dyDescent="0.25">
      <c r="A322" s="123"/>
      <c r="B322" s="81">
        <v>275</v>
      </c>
      <c r="C322" s="13" t="s">
        <v>441</v>
      </c>
      <c r="D322" s="14">
        <v>22900</v>
      </c>
      <c r="E322" s="23">
        <v>1.43</v>
      </c>
      <c r="F322" s="23"/>
      <c r="G322" s="16">
        <v>1</v>
      </c>
      <c r="H322" s="14">
        <v>1.4</v>
      </c>
      <c r="I322" s="14">
        <v>1.68</v>
      </c>
      <c r="J322" s="14">
        <v>2.23</v>
      </c>
      <c r="K322" s="17">
        <v>2.57</v>
      </c>
      <c r="L322" s="20">
        <v>269</v>
      </c>
      <c r="M322" s="19">
        <f>(L322*$D322*$E322*$G322*$H322*$M$14)</f>
        <v>13565772.220000001</v>
      </c>
      <c r="N322" s="20">
        <v>57</v>
      </c>
      <c r="O322" s="20">
        <f t="shared" si="1821"/>
        <v>2874531.6599999997</v>
      </c>
      <c r="P322" s="20"/>
      <c r="Q322" s="19">
        <f t="shared" si="1822"/>
        <v>0</v>
      </c>
      <c r="R322" s="20"/>
      <c r="S322" s="19">
        <f t="shared" si="1823"/>
        <v>0</v>
      </c>
      <c r="T322" s="20"/>
      <c r="U322" s="19">
        <f t="shared" si="1824"/>
        <v>0</v>
      </c>
      <c r="V322" s="20">
        <v>0</v>
      </c>
      <c r="W322" s="19">
        <f t="shared" si="1825"/>
        <v>0</v>
      </c>
      <c r="X322" s="20"/>
      <c r="Y322" s="19">
        <f t="shared" si="1826"/>
        <v>0</v>
      </c>
      <c r="Z322" s="20">
        <v>0</v>
      </c>
      <c r="AA322" s="19">
        <f t="shared" si="1827"/>
        <v>0</v>
      </c>
      <c r="AB322" s="20">
        <v>37</v>
      </c>
      <c r="AC322" s="19">
        <f t="shared" si="1828"/>
        <v>1865924.06</v>
      </c>
      <c r="AD322" s="20">
        <v>0</v>
      </c>
      <c r="AE322" s="19">
        <f t="shared" si="1829"/>
        <v>0</v>
      </c>
      <c r="AF322" s="77"/>
      <c r="AG322" s="19">
        <f t="shared" si="1830"/>
        <v>0</v>
      </c>
      <c r="AH322" s="20">
        <v>75</v>
      </c>
      <c r="AI322" s="19">
        <f t="shared" si="1831"/>
        <v>3782278.5000000005</v>
      </c>
      <c r="AJ322" s="24">
        <v>6</v>
      </c>
      <c r="AK322" s="19">
        <f t="shared" si="1832"/>
        <v>363098.73600000003</v>
      </c>
      <c r="AL322" s="20">
        <v>10</v>
      </c>
      <c r="AM322" s="19">
        <f t="shared" si="1833"/>
        <v>605164.56000000006</v>
      </c>
      <c r="AN322" s="20"/>
      <c r="AO322" s="19">
        <f t="shared" si="1834"/>
        <v>0</v>
      </c>
      <c r="AP322" s="20"/>
      <c r="AQ322" s="20">
        <f t="shared" si="1835"/>
        <v>0</v>
      </c>
      <c r="AR322" s="20">
        <v>285</v>
      </c>
      <c r="AS322" s="20">
        <f t="shared" si="1836"/>
        <v>15025960.949999999</v>
      </c>
      <c r="AT322" s="20">
        <v>0</v>
      </c>
      <c r="AU322" s="19">
        <f t="shared" si="1837"/>
        <v>0</v>
      </c>
      <c r="AV322" s="20">
        <v>0</v>
      </c>
      <c r="AW322" s="19">
        <f t="shared" si="1838"/>
        <v>0</v>
      </c>
      <c r="AX322" s="20">
        <v>0</v>
      </c>
      <c r="AY322" s="19">
        <f t="shared" si="1839"/>
        <v>0</v>
      </c>
      <c r="AZ322" s="20"/>
      <c r="BA322" s="19">
        <f t="shared" si="1840"/>
        <v>0</v>
      </c>
      <c r="BB322" s="20"/>
      <c r="BC322" s="19">
        <f t="shared" si="1841"/>
        <v>0</v>
      </c>
      <c r="BD322" s="20">
        <v>21</v>
      </c>
      <c r="BE322" s="19">
        <f t="shared" si="1842"/>
        <v>1155314.1599999999</v>
      </c>
      <c r="BF322" s="20">
        <v>160</v>
      </c>
      <c r="BG322" s="19">
        <f t="shared" si="1843"/>
        <v>8802393.5999999996</v>
      </c>
      <c r="BH322" s="20">
        <v>0</v>
      </c>
      <c r="BI322" s="19">
        <f t="shared" si="1844"/>
        <v>0</v>
      </c>
      <c r="BJ322" s="20">
        <v>0</v>
      </c>
      <c r="BK322" s="19">
        <f t="shared" si="1845"/>
        <v>0</v>
      </c>
      <c r="BL322" s="20">
        <v>17</v>
      </c>
      <c r="BM322" s="19">
        <f t="shared" si="1846"/>
        <v>1028779.752</v>
      </c>
      <c r="BN322" s="20"/>
      <c r="BO322" s="19">
        <f t="shared" si="1847"/>
        <v>0</v>
      </c>
      <c r="BP322" s="20">
        <v>1</v>
      </c>
      <c r="BQ322" s="19">
        <f t="shared" si="1848"/>
        <v>68768.7</v>
      </c>
      <c r="BR322" s="20"/>
      <c r="BS322" s="19">
        <f t="shared" si="1849"/>
        <v>0</v>
      </c>
      <c r="BT322" s="20"/>
      <c r="BU322" s="19">
        <f t="shared" si="1850"/>
        <v>0</v>
      </c>
      <c r="BV322" s="20">
        <v>19</v>
      </c>
      <c r="BW322" s="19">
        <f t="shared" si="1851"/>
        <v>1045284.24</v>
      </c>
      <c r="BX322" s="20">
        <v>1</v>
      </c>
      <c r="BY322" s="22">
        <f t="shared" si="1852"/>
        <v>55014.96</v>
      </c>
      <c r="BZ322" s="20">
        <v>0</v>
      </c>
      <c r="CA322" s="19">
        <f t="shared" si="1853"/>
        <v>0</v>
      </c>
      <c r="CB322" s="20">
        <v>0</v>
      </c>
      <c r="CC322" s="19">
        <f t="shared" si="1854"/>
        <v>0</v>
      </c>
      <c r="CD322" s="20">
        <v>30</v>
      </c>
      <c r="CE322" s="21">
        <f t="shared" si="1855"/>
        <v>1375374</v>
      </c>
      <c r="CF322" s="20"/>
      <c r="CG322" s="20">
        <f t="shared" si="1856"/>
        <v>0</v>
      </c>
      <c r="CH322" s="20"/>
      <c r="CI322" s="19">
        <f t="shared" si="1857"/>
        <v>0</v>
      </c>
      <c r="CJ322" s="20">
        <v>0</v>
      </c>
      <c r="CK322" s="19">
        <f t="shared" si="1858"/>
        <v>0</v>
      </c>
      <c r="CL322" s="20"/>
      <c r="CM322" s="19">
        <f t="shared" si="1859"/>
        <v>0</v>
      </c>
      <c r="CN322" s="20"/>
      <c r="CO322" s="19">
        <f t="shared" si="1860"/>
        <v>0</v>
      </c>
      <c r="CP322" s="20"/>
      <c r="CQ322" s="19">
        <f t="shared" si="1861"/>
        <v>0</v>
      </c>
      <c r="CR322" s="20"/>
      <c r="CS322" s="19">
        <f t="shared" si="1862"/>
        <v>0</v>
      </c>
      <c r="CT322" s="20">
        <v>0</v>
      </c>
      <c r="CU322" s="19">
        <f t="shared" si="1863"/>
        <v>0</v>
      </c>
      <c r="CV322" s="24"/>
      <c r="CW322" s="19">
        <f t="shared" si="1864"/>
        <v>0</v>
      </c>
      <c r="CX322" s="20"/>
      <c r="CY322" s="19">
        <f t="shared" si="1865"/>
        <v>0</v>
      </c>
      <c r="CZ322" s="20">
        <v>0</v>
      </c>
      <c r="DA322" s="19">
        <f t="shared" si="1866"/>
        <v>0</v>
      </c>
      <c r="DB322" s="20">
        <v>7</v>
      </c>
      <c r="DC322" s="19">
        <f t="shared" si="1867"/>
        <v>385104.72</v>
      </c>
      <c r="DD322" s="20"/>
      <c r="DE322" s="19">
        <f t="shared" si="1868"/>
        <v>0</v>
      </c>
      <c r="DF322" s="20">
        <v>4</v>
      </c>
      <c r="DG322" s="19">
        <f t="shared" si="1869"/>
        <v>248667.61919999999</v>
      </c>
      <c r="DH322" s="20"/>
      <c r="DI322" s="19">
        <f t="shared" si="1870"/>
        <v>0</v>
      </c>
      <c r="DJ322" s="20"/>
      <c r="DK322" s="19">
        <f t="shared" si="1871"/>
        <v>0</v>
      </c>
      <c r="DL322" s="19">
        <f t="shared" si="1872"/>
        <v>999</v>
      </c>
      <c r="DM322" s="19">
        <f t="shared" si="1872"/>
        <v>52247432.437200002</v>
      </c>
    </row>
    <row r="323" spans="1:117" ht="30" customHeight="1" x14ac:dyDescent="0.25">
      <c r="A323" s="123"/>
      <c r="B323" s="81">
        <v>276</v>
      </c>
      <c r="C323" s="13" t="s">
        <v>442</v>
      </c>
      <c r="D323" s="14">
        <v>22900</v>
      </c>
      <c r="E323" s="23">
        <v>3</v>
      </c>
      <c r="F323" s="23"/>
      <c r="G323" s="16">
        <v>1</v>
      </c>
      <c r="H323" s="14">
        <v>1.4</v>
      </c>
      <c r="I323" s="14">
        <v>1.68</v>
      </c>
      <c r="J323" s="14">
        <v>2.23</v>
      </c>
      <c r="K323" s="17">
        <v>2.57</v>
      </c>
      <c r="L323" s="20">
        <v>54</v>
      </c>
      <c r="M323" s="19">
        <f t="shared" si="1499"/>
        <v>5713092</v>
      </c>
      <c r="N323" s="20">
        <v>16</v>
      </c>
      <c r="O323" s="20">
        <f t="shared" si="1821"/>
        <v>1692768.0000000002</v>
      </c>
      <c r="P323" s="20"/>
      <c r="Q323" s="19">
        <f t="shared" si="1822"/>
        <v>0</v>
      </c>
      <c r="R323" s="20"/>
      <c r="S323" s="19">
        <f t="shared" si="1823"/>
        <v>0</v>
      </c>
      <c r="T323" s="20"/>
      <c r="U323" s="19">
        <f t="shared" si="1824"/>
        <v>0</v>
      </c>
      <c r="V323" s="20"/>
      <c r="W323" s="19">
        <f t="shared" si="1825"/>
        <v>0</v>
      </c>
      <c r="X323" s="20"/>
      <c r="Y323" s="19">
        <f t="shared" si="1826"/>
        <v>0</v>
      </c>
      <c r="Z323" s="20"/>
      <c r="AA323" s="19">
        <f t="shared" si="1827"/>
        <v>0</v>
      </c>
      <c r="AB323" s="20">
        <v>29</v>
      </c>
      <c r="AC323" s="19">
        <f t="shared" si="1828"/>
        <v>3068142.0000000005</v>
      </c>
      <c r="AD323" s="20"/>
      <c r="AE323" s="19">
        <f t="shared" si="1829"/>
        <v>0</v>
      </c>
      <c r="AF323" s="77"/>
      <c r="AG323" s="19">
        <f t="shared" si="1830"/>
        <v>0</v>
      </c>
      <c r="AH323" s="20">
        <v>31</v>
      </c>
      <c r="AI323" s="19">
        <f t="shared" si="1831"/>
        <v>3279738.0000000005</v>
      </c>
      <c r="AJ323" s="24"/>
      <c r="AK323" s="19">
        <f t="shared" si="1832"/>
        <v>0</v>
      </c>
      <c r="AL323" s="20"/>
      <c r="AM323" s="19">
        <f t="shared" si="1833"/>
        <v>0</v>
      </c>
      <c r="AN323" s="20"/>
      <c r="AO323" s="19">
        <f t="shared" si="1834"/>
        <v>0</v>
      </c>
      <c r="AP323" s="20"/>
      <c r="AQ323" s="20">
        <f t="shared" si="1835"/>
        <v>0</v>
      </c>
      <c r="AR323" s="20">
        <v>10</v>
      </c>
      <c r="AS323" s="20">
        <f t="shared" si="1836"/>
        <v>1106069.9999999998</v>
      </c>
      <c r="AT323" s="20"/>
      <c r="AU323" s="19">
        <f t="shared" si="1837"/>
        <v>0</v>
      </c>
      <c r="AV323" s="20"/>
      <c r="AW323" s="19">
        <f t="shared" si="1838"/>
        <v>0</v>
      </c>
      <c r="AX323" s="20"/>
      <c r="AY323" s="19">
        <f t="shared" si="1839"/>
        <v>0</v>
      </c>
      <c r="AZ323" s="20"/>
      <c r="BA323" s="19">
        <f t="shared" si="1840"/>
        <v>0</v>
      </c>
      <c r="BB323" s="20"/>
      <c r="BC323" s="19">
        <f t="shared" si="1841"/>
        <v>0</v>
      </c>
      <c r="BD323" s="20"/>
      <c r="BE323" s="19">
        <f t="shared" si="1842"/>
        <v>0</v>
      </c>
      <c r="BF323" s="20">
        <v>9</v>
      </c>
      <c r="BG323" s="19">
        <f t="shared" si="1843"/>
        <v>1038744</v>
      </c>
      <c r="BH323" s="20"/>
      <c r="BI323" s="19">
        <f t="shared" si="1844"/>
        <v>0</v>
      </c>
      <c r="BJ323" s="20"/>
      <c r="BK323" s="19">
        <f t="shared" si="1845"/>
        <v>0</v>
      </c>
      <c r="BL323" s="20"/>
      <c r="BM323" s="19">
        <f t="shared" si="1846"/>
        <v>0</v>
      </c>
      <c r="BN323" s="20"/>
      <c r="BO323" s="19">
        <f t="shared" si="1847"/>
        <v>0</v>
      </c>
      <c r="BP323" s="20"/>
      <c r="BQ323" s="19">
        <f t="shared" si="1848"/>
        <v>0</v>
      </c>
      <c r="BR323" s="20"/>
      <c r="BS323" s="19">
        <f t="shared" si="1849"/>
        <v>0</v>
      </c>
      <c r="BT323" s="20"/>
      <c r="BU323" s="19">
        <f t="shared" si="1850"/>
        <v>0</v>
      </c>
      <c r="BV323" s="20"/>
      <c r="BW323" s="19">
        <f t="shared" si="1851"/>
        <v>0</v>
      </c>
      <c r="BX323" s="20"/>
      <c r="BY323" s="22">
        <f t="shared" si="1852"/>
        <v>0</v>
      </c>
      <c r="BZ323" s="20"/>
      <c r="CA323" s="19">
        <f t="shared" si="1853"/>
        <v>0</v>
      </c>
      <c r="CB323" s="20"/>
      <c r="CC323" s="19">
        <f t="shared" si="1854"/>
        <v>0</v>
      </c>
      <c r="CD323" s="20"/>
      <c r="CE323" s="21">
        <f t="shared" si="1855"/>
        <v>0</v>
      </c>
      <c r="CF323" s="20"/>
      <c r="CG323" s="20">
        <f t="shared" si="1856"/>
        <v>0</v>
      </c>
      <c r="CH323" s="20"/>
      <c r="CI323" s="19">
        <f t="shared" si="1857"/>
        <v>0</v>
      </c>
      <c r="CJ323" s="20"/>
      <c r="CK323" s="19">
        <f t="shared" si="1858"/>
        <v>0</v>
      </c>
      <c r="CL323" s="20"/>
      <c r="CM323" s="19">
        <f t="shared" si="1859"/>
        <v>0</v>
      </c>
      <c r="CN323" s="20"/>
      <c r="CO323" s="19">
        <f t="shared" si="1860"/>
        <v>0</v>
      </c>
      <c r="CP323" s="20"/>
      <c r="CQ323" s="19">
        <f t="shared" si="1861"/>
        <v>0</v>
      </c>
      <c r="CR323" s="20"/>
      <c r="CS323" s="19">
        <f t="shared" si="1862"/>
        <v>0</v>
      </c>
      <c r="CT323" s="20"/>
      <c r="CU323" s="19">
        <f t="shared" si="1863"/>
        <v>0</v>
      </c>
      <c r="CV323" s="24"/>
      <c r="CW323" s="19">
        <f t="shared" si="1864"/>
        <v>0</v>
      </c>
      <c r="CX323" s="20"/>
      <c r="CY323" s="19">
        <f t="shared" si="1865"/>
        <v>0</v>
      </c>
      <c r="CZ323" s="20"/>
      <c r="DA323" s="19">
        <f t="shared" si="1866"/>
        <v>0</v>
      </c>
      <c r="DB323" s="20"/>
      <c r="DC323" s="19">
        <f t="shared" si="1867"/>
        <v>0</v>
      </c>
      <c r="DD323" s="20"/>
      <c r="DE323" s="19">
        <f t="shared" si="1868"/>
        <v>0</v>
      </c>
      <c r="DF323" s="20">
        <v>1</v>
      </c>
      <c r="DG323" s="19">
        <f t="shared" si="1869"/>
        <v>130420.07999999999</v>
      </c>
      <c r="DH323" s="20"/>
      <c r="DI323" s="19">
        <f t="shared" si="1870"/>
        <v>0</v>
      </c>
      <c r="DJ323" s="20"/>
      <c r="DK323" s="19">
        <f t="shared" si="1871"/>
        <v>0</v>
      </c>
      <c r="DL323" s="19">
        <f t="shared" si="1872"/>
        <v>150</v>
      </c>
      <c r="DM323" s="19">
        <f t="shared" si="1872"/>
        <v>16028974.08</v>
      </c>
    </row>
    <row r="324" spans="1:117" ht="30" customHeight="1" x14ac:dyDescent="0.25">
      <c r="A324" s="123"/>
      <c r="B324" s="81">
        <v>277</v>
      </c>
      <c r="C324" s="13" t="s">
        <v>443</v>
      </c>
      <c r="D324" s="14">
        <v>22900</v>
      </c>
      <c r="E324" s="23">
        <v>4.3</v>
      </c>
      <c r="F324" s="23"/>
      <c r="G324" s="16">
        <v>1</v>
      </c>
      <c r="H324" s="14">
        <v>1.4</v>
      </c>
      <c r="I324" s="14">
        <v>1.68</v>
      </c>
      <c r="J324" s="14">
        <v>2.23</v>
      </c>
      <c r="K324" s="17">
        <v>2.57</v>
      </c>
      <c r="L324" s="20">
        <v>10</v>
      </c>
      <c r="M324" s="19">
        <f t="shared" si="1499"/>
        <v>1516438.0000000002</v>
      </c>
      <c r="N324" s="20">
        <v>1</v>
      </c>
      <c r="O324" s="20">
        <f t="shared" si="1821"/>
        <v>151643.80000000002</v>
      </c>
      <c r="P324" s="20"/>
      <c r="Q324" s="19">
        <f t="shared" si="1822"/>
        <v>0</v>
      </c>
      <c r="R324" s="20"/>
      <c r="S324" s="19">
        <f t="shared" si="1823"/>
        <v>0</v>
      </c>
      <c r="T324" s="20"/>
      <c r="U324" s="19">
        <f t="shared" si="1824"/>
        <v>0</v>
      </c>
      <c r="V324" s="20"/>
      <c r="W324" s="19">
        <f t="shared" si="1825"/>
        <v>0</v>
      </c>
      <c r="X324" s="20"/>
      <c r="Y324" s="19">
        <f t="shared" si="1826"/>
        <v>0</v>
      </c>
      <c r="Z324" s="20"/>
      <c r="AA324" s="19">
        <f t="shared" si="1827"/>
        <v>0</v>
      </c>
      <c r="AB324" s="20"/>
      <c r="AC324" s="19">
        <f t="shared" si="1828"/>
        <v>0</v>
      </c>
      <c r="AD324" s="20"/>
      <c r="AE324" s="19">
        <f t="shared" si="1829"/>
        <v>0</v>
      </c>
      <c r="AF324" s="77"/>
      <c r="AG324" s="19">
        <f t="shared" si="1830"/>
        <v>0</v>
      </c>
      <c r="AH324" s="20"/>
      <c r="AI324" s="19">
        <f t="shared" si="1831"/>
        <v>0</v>
      </c>
      <c r="AJ324" s="24"/>
      <c r="AK324" s="19">
        <f t="shared" si="1832"/>
        <v>0</v>
      </c>
      <c r="AL324" s="20"/>
      <c r="AM324" s="19">
        <f t="shared" si="1833"/>
        <v>0</v>
      </c>
      <c r="AN324" s="20"/>
      <c r="AO324" s="19">
        <f t="shared" si="1834"/>
        <v>0</v>
      </c>
      <c r="AP324" s="20"/>
      <c r="AQ324" s="20">
        <f t="shared" si="1835"/>
        <v>0</v>
      </c>
      <c r="AR324" s="20">
        <v>4</v>
      </c>
      <c r="AS324" s="20">
        <f t="shared" si="1836"/>
        <v>634146.79999999993</v>
      </c>
      <c r="AT324" s="20"/>
      <c r="AU324" s="19">
        <f t="shared" si="1837"/>
        <v>0</v>
      </c>
      <c r="AV324" s="20"/>
      <c r="AW324" s="19">
        <f t="shared" si="1838"/>
        <v>0</v>
      </c>
      <c r="AX324" s="20"/>
      <c r="AY324" s="19">
        <f t="shared" si="1839"/>
        <v>0</v>
      </c>
      <c r="AZ324" s="20"/>
      <c r="BA324" s="19">
        <f t="shared" si="1840"/>
        <v>0</v>
      </c>
      <c r="BB324" s="20"/>
      <c r="BC324" s="19">
        <f t="shared" si="1841"/>
        <v>0</v>
      </c>
      <c r="BD324" s="20"/>
      <c r="BE324" s="19">
        <f t="shared" si="1842"/>
        <v>0</v>
      </c>
      <c r="BF324" s="20">
        <v>2</v>
      </c>
      <c r="BG324" s="19">
        <f t="shared" si="1843"/>
        <v>330859.2</v>
      </c>
      <c r="BH324" s="20"/>
      <c r="BI324" s="19">
        <f t="shared" si="1844"/>
        <v>0</v>
      </c>
      <c r="BJ324" s="20"/>
      <c r="BK324" s="19">
        <f t="shared" si="1845"/>
        <v>0</v>
      </c>
      <c r="BL324" s="20"/>
      <c r="BM324" s="19">
        <f t="shared" si="1846"/>
        <v>0</v>
      </c>
      <c r="BN324" s="20"/>
      <c r="BO324" s="19">
        <f t="shared" si="1847"/>
        <v>0</v>
      </c>
      <c r="BP324" s="20"/>
      <c r="BQ324" s="19">
        <f t="shared" si="1848"/>
        <v>0</v>
      </c>
      <c r="BR324" s="20"/>
      <c r="BS324" s="19">
        <f t="shared" si="1849"/>
        <v>0</v>
      </c>
      <c r="BT324" s="20"/>
      <c r="BU324" s="19">
        <f t="shared" si="1850"/>
        <v>0</v>
      </c>
      <c r="BV324" s="20"/>
      <c r="BW324" s="19">
        <f t="shared" si="1851"/>
        <v>0</v>
      </c>
      <c r="BX324" s="20"/>
      <c r="BY324" s="22">
        <f t="shared" si="1852"/>
        <v>0</v>
      </c>
      <c r="BZ324" s="20"/>
      <c r="CA324" s="19">
        <f t="shared" si="1853"/>
        <v>0</v>
      </c>
      <c r="CB324" s="20"/>
      <c r="CC324" s="19">
        <f t="shared" si="1854"/>
        <v>0</v>
      </c>
      <c r="CD324" s="20"/>
      <c r="CE324" s="21">
        <f t="shared" si="1855"/>
        <v>0</v>
      </c>
      <c r="CF324" s="20"/>
      <c r="CG324" s="20">
        <f t="shared" si="1856"/>
        <v>0</v>
      </c>
      <c r="CH324" s="20"/>
      <c r="CI324" s="19">
        <f t="shared" si="1857"/>
        <v>0</v>
      </c>
      <c r="CJ324" s="20"/>
      <c r="CK324" s="19">
        <f t="shared" si="1858"/>
        <v>0</v>
      </c>
      <c r="CL324" s="20"/>
      <c r="CM324" s="19">
        <f t="shared" si="1859"/>
        <v>0</v>
      </c>
      <c r="CN324" s="20"/>
      <c r="CO324" s="19">
        <f t="shared" si="1860"/>
        <v>0</v>
      </c>
      <c r="CP324" s="20"/>
      <c r="CQ324" s="19">
        <f t="shared" si="1861"/>
        <v>0</v>
      </c>
      <c r="CR324" s="20"/>
      <c r="CS324" s="19">
        <f t="shared" si="1862"/>
        <v>0</v>
      </c>
      <c r="CT324" s="20"/>
      <c r="CU324" s="19">
        <f t="shared" si="1863"/>
        <v>0</v>
      </c>
      <c r="CV324" s="24"/>
      <c r="CW324" s="19">
        <f t="shared" si="1864"/>
        <v>0</v>
      </c>
      <c r="CX324" s="20"/>
      <c r="CY324" s="19">
        <f t="shared" si="1865"/>
        <v>0</v>
      </c>
      <c r="CZ324" s="20"/>
      <c r="DA324" s="19">
        <f t="shared" si="1866"/>
        <v>0</v>
      </c>
      <c r="DB324" s="20"/>
      <c r="DC324" s="19">
        <f t="shared" si="1867"/>
        <v>0</v>
      </c>
      <c r="DD324" s="20"/>
      <c r="DE324" s="19">
        <f t="shared" si="1868"/>
        <v>0</v>
      </c>
      <c r="DF324" s="20"/>
      <c r="DG324" s="19">
        <f t="shared" si="1869"/>
        <v>0</v>
      </c>
      <c r="DH324" s="20"/>
      <c r="DI324" s="19">
        <f t="shared" si="1870"/>
        <v>0</v>
      </c>
      <c r="DJ324" s="20"/>
      <c r="DK324" s="19">
        <f t="shared" si="1871"/>
        <v>0</v>
      </c>
      <c r="DL324" s="19">
        <f t="shared" si="1872"/>
        <v>17</v>
      </c>
      <c r="DM324" s="19">
        <f t="shared" si="1872"/>
        <v>2633087.8000000003</v>
      </c>
    </row>
    <row r="325" spans="1:117" ht="30" customHeight="1" x14ac:dyDescent="0.25">
      <c r="A325" s="123"/>
      <c r="B325" s="81">
        <v>278</v>
      </c>
      <c r="C325" s="13" t="s">
        <v>444</v>
      </c>
      <c r="D325" s="14">
        <v>22900</v>
      </c>
      <c r="E325" s="23">
        <v>2.42</v>
      </c>
      <c r="F325" s="23"/>
      <c r="G325" s="16">
        <v>1</v>
      </c>
      <c r="H325" s="14">
        <v>1.4</v>
      </c>
      <c r="I325" s="14">
        <v>1.68</v>
      </c>
      <c r="J325" s="14">
        <v>2.23</v>
      </c>
      <c r="K325" s="17">
        <v>2.57</v>
      </c>
      <c r="L325" s="20">
        <v>9</v>
      </c>
      <c r="M325" s="19">
        <f t="shared" si="1499"/>
        <v>768093.48</v>
      </c>
      <c r="N325" s="20">
        <v>9</v>
      </c>
      <c r="O325" s="20">
        <f t="shared" si="1821"/>
        <v>768093.48</v>
      </c>
      <c r="P325" s="20">
        <v>1</v>
      </c>
      <c r="Q325" s="19">
        <f t="shared" si="1822"/>
        <v>85343.72</v>
      </c>
      <c r="R325" s="20"/>
      <c r="S325" s="19">
        <f t="shared" si="1823"/>
        <v>0</v>
      </c>
      <c r="T325" s="20"/>
      <c r="U325" s="19">
        <f t="shared" si="1824"/>
        <v>0</v>
      </c>
      <c r="V325" s="20">
        <v>0</v>
      </c>
      <c r="W325" s="19">
        <f t="shared" si="1825"/>
        <v>0</v>
      </c>
      <c r="X325" s="20"/>
      <c r="Y325" s="19">
        <f t="shared" si="1826"/>
        <v>0</v>
      </c>
      <c r="Z325" s="20">
        <v>0</v>
      </c>
      <c r="AA325" s="19">
        <f t="shared" si="1827"/>
        <v>0</v>
      </c>
      <c r="AB325" s="20"/>
      <c r="AC325" s="19">
        <f t="shared" si="1828"/>
        <v>0</v>
      </c>
      <c r="AD325" s="20">
        <v>0</v>
      </c>
      <c r="AE325" s="19">
        <f t="shared" si="1829"/>
        <v>0</v>
      </c>
      <c r="AF325" s="77"/>
      <c r="AG325" s="19">
        <f t="shared" si="1830"/>
        <v>0</v>
      </c>
      <c r="AH325" s="20">
        <v>3</v>
      </c>
      <c r="AI325" s="19">
        <f t="shared" si="1831"/>
        <v>256031.16</v>
      </c>
      <c r="AJ325" s="24">
        <v>1</v>
      </c>
      <c r="AK325" s="19">
        <f t="shared" si="1832"/>
        <v>102412.46399999999</v>
      </c>
      <c r="AL325" s="20">
        <v>0</v>
      </c>
      <c r="AM325" s="19">
        <f t="shared" si="1833"/>
        <v>0</v>
      </c>
      <c r="AN325" s="20"/>
      <c r="AO325" s="19">
        <f t="shared" si="1834"/>
        <v>0</v>
      </c>
      <c r="AP325" s="20">
        <v>0</v>
      </c>
      <c r="AQ325" s="20">
        <f t="shared" si="1835"/>
        <v>0</v>
      </c>
      <c r="AR325" s="20">
        <v>5</v>
      </c>
      <c r="AS325" s="20">
        <f t="shared" si="1836"/>
        <v>446114.89999999997</v>
      </c>
      <c r="AT325" s="20">
        <v>0</v>
      </c>
      <c r="AU325" s="19">
        <f t="shared" si="1837"/>
        <v>0</v>
      </c>
      <c r="AV325" s="20">
        <v>0</v>
      </c>
      <c r="AW325" s="19">
        <f t="shared" si="1838"/>
        <v>0</v>
      </c>
      <c r="AX325" s="20">
        <v>0</v>
      </c>
      <c r="AY325" s="19">
        <f t="shared" si="1839"/>
        <v>0</v>
      </c>
      <c r="AZ325" s="20">
        <v>3</v>
      </c>
      <c r="BA325" s="19">
        <f t="shared" si="1840"/>
        <v>256031.16</v>
      </c>
      <c r="BB325" s="20">
        <v>3</v>
      </c>
      <c r="BC325" s="19">
        <f t="shared" si="1841"/>
        <v>256031.16</v>
      </c>
      <c r="BD325" s="20">
        <v>1</v>
      </c>
      <c r="BE325" s="19">
        <f t="shared" si="1842"/>
        <v>93102.239999999991</v>
      </c>
      <c r="BF325" s="20">
        <v>11</v>
      </c>
      <c r="BG325" s="19">
        <f t="shared" si="1843"/>
        <v>1024124.64</v>
      </c>
      <c r="BH325" s="20">
        <v>0</v>
      </c>
      <c r="BI325" s="19">
        <f t="shared" si="1844"/>
        <v>0</v>
      </c>
      <c r="BJ325" s="20">
        <v>0</v>
      </c>
      <c r="BK325" s="19">
        <f t="shared" si="1845"/>
        <v>0</v>
      </c>
      <c r="BL325" s="20">
        <v>4</v>
      </c>
      <c r="BM325" s="19">
        <f t="shared" si="1846"/>
        <v>409649.85599999997</v>
      </c>
      <c r="BN325" s="20">
        <v>3</v>
      </c>
      <c r="BO325" s="19">
        <f t="shared" si="1847"/>
        <v>279306.71999999997</v>
      </c>
      <c r="BP325" s="20">
        <v>4</v>
      </c>
      <c r="BQ325" s="19">
        <f t="shared" si="1848"/>
        <v>465511.19999999995</v>
      </c>
      <c r="BR325" s="20"/>
      <c r="BS325" s="19">
        <f t="shared" si="1849"/>
        <v>0</v>
      </c>
      <c r="BT325" s="20"/>
      <c r="BU325" s="19">
        <f t="shared" si="1850"/>
        <v>0</v>
      </c>
      <c r="BV325" s="20"/>
      <c r="BW325" s="19">
        <f t="shared" si="1851"/>
        <v>0</v>
      </c>
      <c r="BX325" s="20"/>
      <c r="BY325" s="22">
        <f t="shared" si="1852"/>
        <v>0</v>
      </c>
      <c r="BZ325" s="20">
        <v>0</v>
      </c>
      <c r="CA325" s="19">
        <f t="shared" si="1853"/>
        <v>0</v>
      </c>
      <c r="CB325" s="20">
        <v>0</v>
      </c>
      <c r="CC325" s="19">
        <f t="shared" si="1854"/>
        <v>0</v>
      </c>
      <c r="CD325" s="20">
        <v>0</v>
      </c>
      <c r="CE325" s="21">
        <f t="shared" si="1855"/>
        <v>0</v>
      </c>
      <c r="CF325" s="20"/>
      <c r="CG325" s="20">
        <f t="shared" si="1856"/>
        <v>0</v>
      </c>
      <c r="CH325" s="20"/>
      <c r="CI325" s="19">
        <f t="shared" si="1857"/>
        <v>0</v>
      </c>
      <c r="CJ325" s="20">
        <v>0</v>
      </c>
      <c r="CK325" s="19">
        <f t="shared" si="1858"/>
        <v>0</v>
      </c>
      <c r="CL325" s="20"/>
      <c r="CM325" s="19">
        <f t="shared" si="1859"/>
        <v>0</v>
      </c>
      <c r="CN325" s="20"/>
      <c r="CO325" s="19">
        <f t="shared" si="1860"/>
        <v>0</v>
      </c>
      <c r="CP325" s="20"/>
      <c r="CQ325" s="19">
        <f t="shared" si="1861"/>
        <v>0</v>
      </c>
      <c r="CR325" s="20"/>
      <c r="CS325" s="19">
        <f t="shared" si="1862"/>
        <v>0</v>
      </c>
      <c r="CT325" s="20">
        <v>0</v>
      </c>
      <c r="CU325" s="19">
        <f t="shared" si="1863"/>
        <v>0</v>
      </c>
      <c r="CV325" s="24"/>
      <c r="CW325" s="19">
        <f t="shared" si="1864"/>
        <v>0</v>
      </c>
      <c r="CX325" s="20"/>
      <c r="CY325" s="19">
        <f t="shared" si="1865"/>
        <v>0</v>
      </c>
      <c r="CZ325" s="20">
        <v>0</v>
      </c>
      <c r="DA325" s="19">
        <f t="shared" si="1866"/>
        <v>0</v>
      </c>
      <c r="DB325" s="20">
        <v>0</v>
      </c>
      <c r="DC325" s="19">
        <f t="shared" si="1867"/>
        <v>0</v>
      </c>
      <c r="DD325" s="20"/>
      <c r="DE325" s="19">
        <f t="shared" si="1868"/>
        <v>0</v>
      </c>
      <c r="DF325" s="20"/>
      <c r="DG325" s="19">
        <f t="shared" si="1869"/>
        <v>0</v>
      </c>
      <c r="DH325" s="20"/>
      <c r="DI325" s="19">
        <f t="shared" si="1870"/>
        <v>0</v>
      </c>
      <c r="DJ325" s="20">
        <v>1</v>
      </c>
      <c r="DK325" s="19">
        <f t="shared" si="1871"/>
        <v>170909.11199999996</v>
      </c>
      <c r="DL325" s="19">
        <f t="shared" si="1872"/>
        <v>58</v>
      </c>
      <c r="DM325" s="19">
        <f t="shared" si="1872"/>
        <v>5380755.2920000004</v>
      </c>
    </row>
    <row r="326" spans="1:117" ht="30" customHeight="1" x14ac:dyDescent="0.25">
      <c r="A326" s="123"/>
      <c r="B326" s="81">
        <v>279</v>
      </c>
      <c r="C326" s="13" t="s">
        <v>445</v>
      </c>
      <c r="D326" s="14">
        <v>22900</v>
      </c>
      <c r="E326" s="23">
        <v>2.69</v>
      </c>
      <c r="F326" s="23"/>
      <c r="G326" s="16">
        <v>1</v>
      </c>
      <c r="H326" s="14">
        <v>1.4</v>
      </c>
      <c r="I326" s="14">
        <v>1.68</v>
      </c>
      <c r="J326" s="14">
        <v>2.23</v>
      </c>
      <c r="K326" s="17">
        <v>2.57</v>
      </c>
      <c r="L326" s="20">
        <v>3</v>
      </c>
      <c r="M326" s="19">
        <f t="shared" si="1499"/>
        <v>284596.62</v>
      </c>
      <c r="N326" s="20">
        <v>7</v>
      </c>
      <c r="O326" s="20">
        <f t="shared" si="1821"/>
        <v>664058.78</v>
      </c>
      <c r="P326" s="20">
        <v>2</v>
      </c>
      <c r="Q326" s="19">
        <f t="shared" si="1822"/>
        <v>189731.08000000002</v>
      </c>
      <c r="R326" s="20"/>
      <c r="S326" s="19">
        <f t="shared" si="1823"/>
        <v>0</v>
      </c>
      <c r="T326" s="20">
        <v>20</v>
      </c>
      <c r="U326" s="19">
        <f t="shared" si="1824"/>
        <v>1897310.8</v>
      </c>
      <c r="V326" s="20">
        <v>0</v>
      </c>
      <c r="W326" s="19">
        <f t="shared" si="1825"/>
        <v>0</v>
      </c>
      <c r="X326" s="20"/>
      <c r="Y326" s="19">
        <f t="shared" si="1826"/>
        <v>0</v>
      </c>
      <c r="Z326" s="20">
        <v>0</v>
      </c>
      <c r="AA326" s="19">
        <f t="shared" si="1827"/>
        <v>0</v>
      </c>
      <c r="AB326" s="20"/>
      <c r="AC326" s="19">
        <f t="shared" si="1828"/>
        <v>0</v>
      </c>
      <c r="AD326" s="20">
        <v>0</v>
      </c>
      <c r="AE326" s="19">
        <f t="shared" si="1829"/>
        <v>0</v>
      </c>
      <c r="AF326" s="77"/>
      <c r="AG326" s="19">
        <f t="shared" si="1830"/>
        <v>0</v>
      </c>
      <c r="AH326" s="20">
        <v>1</v>
      </c>
      <c r="AI326" s="19">
        <f t="shared" si="1831"/>
        <v>94865.540000000008</v>
      </c>
      <c r="AJ326" s="24">
        <v>10</v>
      </c>
      <c r="AK326" s="19">
        <f t="shared" si="1832"/>
        <v>1138386.48</v>
      </c>
      <c r="AL326" s="20"/>
      <c r="AM326" s="19">
        <f t="shared" si="1833"/>
        <v>0</v>
      </c>
      <c r="AN326" s="20"/>
      <c r="AO326" s="19">
        <f t="shared" si="1834"/>
        <v>0</v>
      </c>
      <c r="AP326" s="20">
        <v>0</v>
      </c>
      <c r="AQ326" s="20">
        <f t="shared" si="1835"/>
        <v>0</v>
      </c>
      <c r="AR326" s="20">
        <v>1</v>
      </c>
      <c r="AS326" s="20">
        <f t="shared" si="1836"/>
        <v>99177.609999999986</v>
      </c>
      <c r="AT326" s="20">
        <v>0</v>
      </c>
      <c r="AU326" s="19">
        <f t="shared" si="1837"/>
        <v>0</v>
      </c>
      <c r="AV326" s="20">
        <v>0</v>
      </c>
      <c r="AW326" s="19">
        <f t="shared" si="1838"/>
        <v>0</v>
      </c>
      <c r="AX326" s="20">
        <v>0</v>
      </c>
      <c r="AY326" s="19">
        <f t="shared" si="1839"/>
        <v>0</v>
      </c>
      <c r="AZ326" s="20"/>
      <c r="BA326" s="19">
        <f t="shared" si="1840"/>
        <v>0</v>
      </c>
      <c r="BB326" s="20"/>
      <c r="BC326" s="19">
        <f t="shared" si="1841"/>
        <v>0</v>
      </c>
      <c r="BD326" s="20"/>
      <c r="BE326" s="19">
        <f t="shared" si="1842"/>
        <v>0</v>
      </c>
      <c r="BF326" s="20"/>
      <c r="BG326" s="19">
        <f t="shared" si="1843"/>
        <v>0</v>
      </c>
      <c r="BH326" s="20">
        <v>0</v>
      </c>
      <c r="BI326" s="19">
        <f t="shared" si="1844"/>
        <v>0</v>
      </c>
      <c r="BJ326" s="20">
        <v>0</v>
      </c>
      <c r="BK326" s="19">
        <f t="shared" si="1845"/>
        <v>0</v>
      </c>
      <c r="BL326" s="20"/>
      <c r="BM326" s="19">
        <f t="shared" si="1846"/>
        <v>0</v>
      </c>
      <c r="BN326" s="20"/>
      <c r="BO326" s="19">
        <f t="shared" si="1847"/>
        <v>0</v>
      </c>
      <c r="BP326" s="20"/>
      <c r="BQ326" s="19">
        <f t="shared" si="1848"/>
        <v>0</v>
      </c>
      <c r="BR326" s="20"/>
      <c r="BS326" s="19">
        <f t="shared" si="1849"/>
        <v>0</v>
      </c>
      <c r="BT326" s="20"/>
      <c r="BU326" s="19">
        <f t="shared" si="1850"/>
        <v>0</v>
      </c>
      <c r="BV326" s="20"/>
      <c r="BW326" s="19">
        <f t="shared" si="1851"/>
        <v>0</v>
      </c>
      <c r="BX326" s="20"/>
      <c r="BY326" s="22">
        <f t="shared" si="1852"/>
        <v>0</v>
      </c>
      <c r="BZ326" s="20">
        <v>0</v>
      </c>
      <c r="CA326" s="19">
        <f t="shared" si="1853"/>
        <v>0</v>
      </c>
      <c r="CB326" s="20">
        <v>0</v>
      </c>
      <c r="CC326" s="19">
        <f t="shared" si="1854"/>
        <v>0</v>
      </c>
      <c r="CD326" s="20">
        <v>0</v>
      </c>
      <c r="CE326" s="21">
        <f t="shared" si="1855"/>
        <v>0</v>
      </c>
      <c r="CF326" s="20"/>
      <c r="CG326" s="20">
        <f t="shared" si="1856"/>
        <v>0</v>
      </c>
      <c r="CH326" s="20"/>
      <c r="CI326" s="19">
        <f t="shared" si="1857"/>
        <v>0</v>
      </c>
      <c r="CJ326" s="20">
        <v>0</v>
      </c>
      <c r="CK326" s="19">
        <f t="shared" si="1858"/>
        <v>0</v>
      </c>
      <c r="CL326" s="20"/>
      <c r="CM326" s="19">
        <f t="shared" si="1859"/>
        <v>0</v>
      </c>
      <c r="CN326" s="20"/>
      <c r="CO326" s="19">
        <f t="shared" si="1860"/>
        <v>0</v>
      </c>
      <c r="CP326" s="20"/>
      <c r="CQ326" s="19">
        <f t="shared" si="1861"/>
        <v>0</v>
      </c>
      <c r="CR326" s="20"/>
      <c r="CS326" s="19">
        <f t="shared" si="1862"/>
        <v>0</v>
      </c>
      <c r="CT326" s="20">
        <v>0</v>
      </c>
      <c r="CU326" s="19">
        <f t="shared" si="1863"/>
        <v>0</v>
      </c>
      <c r="CV326" s="24"/>
      <c r="CW326" s="19">
        <f t="shared" si="1864"/>
        <v>0</v>
      </c>
      <c r="CX326" s="20"/>
      <c r="CY326" s="19">
        <f t="shared" si="1865"/>
        <v>0</v>
      </c>
      <c r="CZ326" s="20">
        <v>0</v>
      </c>
      <c r="DA326" s="19">
        <f t="shared" si="1866"/>
        <v>0</v>
      </c>
      <c r="DB326" s="20">
        <v>0</v>
      </c>
      <c r="DC326" s="19">
        <f t="shared" si="1867"/>
        <v>0</v>
      </c>
      <c r="DD326" s="20"/>
      <c r="DE326" s="19">
        <f t="shared" si="1868"/>
        <v>0</v>
      </c>
      <c r="DF326" s="20"/>
      <c r="DG326" s="19">
        <f t="shared" si="1869"/>
        <v>0</v>
      </c>
      <c r="DH326" s="20"/>
      <c r="DI326" s="19">
        <f t="shared" si="1870"/>
        <v>0</v>
      </c>
      <c r="DJ326" s="20"/>
      <c r="DK326" s="19">
        <f t="shared" si="1871"/>
        <v>0</v>
      </c>
      <c r="DL326" s="19">
        <f t="shared" si="1872"/>
        <v>44</v>
      </c>
      <c r="DM326" s="19">
        <f t="shared" si="1872"/>
        <v>4368126.9100000011</v>
      </c>
    </row>
    <row r="327" spans="1:117" ht="15.75" customHeight="1" x14ac:dyDescent="0.25">
      <c r="A327" s="123"/>
      <c r="B327" s="81">
        <v>280</v>
      </c>
      <c r="C327" s="13" t="s">
        <v>446</v>
      </c>
      <c r="D327" s="14">
        <v>22900</v>
      </c>
      <c r="E327" s="23">
        <v>4.12</v>
      </c>
      <c r="F327" s="23"/>
      <c r="G327" s="16">
        <v>1</v>
      </c>
      <c r="H327" s="14">
        <v>1.4</v>
      </c>
      <c r="I327" s="14">
        <v>1.68</v>
      </c>
      <c r="J327" s="14">
        <v>2.23</v>
      </c>
      <c r="K327" s="17">
        <v>2.57</v>
      </c>
      <c r="L327" s="20">
        <v>6</v>
      </c>
      <c r="M327" s="19">
        <f t="shared" si="1499"/>
        <v>871775.52</v>
      </c>
      <c r="N327" s="20">
        <v>11</v>
      </c>
      <c r="O327" s="20">
        <f t="shared" si="1821"/>
        <v>1598255.12</v>
      </c>
      <c r="P327" s="20"/>
      <c r="Q327" s="19">
        <f t="shared" si="1822"/>
        <v>0</v>
      </c>
      <c r="R327" s="20"/>
      <c r="S327" s="19">
        <f t="shared" si="1823"/>
        <v>0</v>
      </c>
      <c r="T327" s="20"/>
      <c r="U327" s="19">
        <f t="shared" si="1824"/>
        <v>0</v>
      </c>
      <c r="V327" s="20"/>
      <c r="W327" s="19">
        <f t="shared" si="1825"/>
        <v>0</v>
      </c>
      <c r="X327" s="20"/>
      <c r="Y327" s="19">
        <f t="shared" si="1826"/>
        <v>0</v>
      </c>
      <c r="Z327" s="20"/>
      <c r="AA327" s="19">
        <f t="shared" si="1827"/>
        <v>0</v>
      </c>
      <c r="AB327" s="20">
        <v>1</v>
      </c>
      <c r="AC327" s="19">
        <f t="shared" si="1828"/>
        <v>145295.91999999998</v>
      </c>
      <c r="AD327" s="20"/>
      <c r="AE327" s="19">
        <f t="shared" si="1829"/>
        <v>0</v>
      </c>
      <c r="AF327" s="77"/>
      <c r="AG327" s="19">
        <f t="shared" si="1830"/>
        <v>0</v>
      </c>
      <c r="AH327" s="20">
        <v>5</v>
      </c>
      <c r="AI327" s="19">
        <f t="shared" si="1831"/>
        <v>726479.60000000009</v>
      </c>
      <c r="AJ327" s="24"/>
      <c r="AK327" s="19">
        <f t="shared" si="1832"/>
        <v>0</v>
      </c>
      <c r="AL327" s="20"/>
      <c r="AM327" s="19">
        <f t="shared" si="1833"/>
        <v>0</v>
      </c>
      <c r="AN327" s="20"/>
      <c r="AO327" s="19">
        <f t="shared" si="1834"/>
        <v>0</v>
      </c>
      <c r="AP327" s="20"/>
      <c r="AQ327" s="20">
        <f t="shared" si="1835"/>
        <v>0</v>
      </c>
      <c r="AR327" s="20">
        <f>30-14</f>
        <v>16</v>
      </c>
      <c r="AS327" s="20">
        <f t="shared" si="1836"/>
        <v>2430404.4799999995</v>
      </c>
      <c r="AT327" s="20"/>
      <c r="AU327" s="19">
        <f t="shared" si="1837"/>
        <v>0</v>
      </c>
      <c r="AV327" s="20"/>
      <c r="AW327" s="19">
        <f t="shared" si="1838"/>
        <v>0</v>
      </c>
      <c r="AX327" s="20"/>
      <c r="AY327" s="19">
        <f t="shared" si="1839"/>
        <v>0</v>
      </c>
      <c r="AZ327" s="20"/>
      <c r="BA327" s="19">
        <f t="shared" si="1840"/>
        <v>0</v>
      </c>
      <c r="BB327" s="20"/>
      <c r="BC327" s="19">
        <f t="shared" si="1841"/>
        <v>0</v>
      </c>
      <c r="BD327" s="20">
        <v>4</v>
      </c>
      <c r="BE327" s="19">
        <f t="shared" si="1842"/>
        <v>634018.55999999994</v>
      </c>
      <c r="BF327" s="20"/>
      <c r="BG327" s="19">
        <f t="shared" si="1843"/>
        <v>0</v>
      </c>
      <c r="BH327" s="20"/>
      <c r="BI327" s="19">
        <f t="shared" si="1844"/>
        <v>0</v>
      </c>
      <c r="BJ327" s="20"/>
      <c r="BK327" s="19">
        <f t="shared" si="1845"/>
        <v>0</v>
      </c>
      <c r="BL327" s="20">
        <f>4-2</f>
        <v>2</v>
      </c>
      <c r="BM327" s="19">
        <f t="shared" si="1846"/>
        <v>348710.20799999998</v>
      </c>
      <c r="BN327" s="20">
        <v>1</v>
      </c>
      <c r="BO327" s="19">
        <f t="shared" si="1847"/>
        <v>158504.63999999998</v>
      </c>
      <c r="BP327" s="20"/>
      <c r="BQ327" s="19">
        <f t="shared" si="1848"/>
        <v>0</v>
      </c>
      <c r="BR327" s="20"/>
      <c r="BS327" s="19">
        <f t="shared" si="1849"/>
        <v>0</v>
      </c>
      <c r="BT327" s="20">
        <v>1</v>
      </c>
      <c r="BU327" s="19">
        <f t="shared" si="1850"/>
        <v>198130.8</v>
      </c>
      <c r="BV327" s="20"/>
      <c r="BW327" s="19">
        <f t="shared" si="1851"/>
        <v>0</v>
      </c>
      <c r="BX327" s="20"/>
      <c r="BY327" s="22">
        <f t="shared" si="1852"/>
        <v>0</v>
      </c>
      <c r="BZ327" s="20"/>
      <c r="CA327" s="19">
        <f t="shared" si="1853"/>
        <v>0</v>
      </c>
      <c r="CB327" s="20"/>
      <c r="CC327" s="19">
        <f t="shared" si="1854"/>
        <v>0</v>
      </c>
      <c r="CD327" s="20"/>
      <c r="CE327" s="21">
        <f t="shared" si="1855"/>
        <v>0</v>
      </c>
      <c r="CF327" s="20"/>
      <c r="CG327" s="20">
        <f t="shared" si="1856"/>
        <v>0</v>
      </c>
      <c r="CH327" s="20"/>
      <c r="CI327" s="19">
        <f t="shared" si="1857"/>
        <v>0</v>
      </c>
      <c r="CJ327" s="20"/>
      <c r="CK327" s="19">
        <f t="shared" si="1858"/>
        <v>0</v>
      </c>
      <c r="CL327" s="20"/>
      <c r="CM327" s="19">
        <f t="shared" si="1859"/>
        <v>0</v>
      </c>
      <c r="CN327" s="20"/>
      <c r="CO327" s="19">
        <f t="shared" si="1860"/>
        <v>0</v>
      </c>
      <c r="CP327" s="20">
        <v>1</v>
      </c>
      <c r="CQ327" s="19">
        <f t="shared" si="1861"/>
        <v>149258.53599999996</v>
      </c>
      <c r="CR327" s="20"/>
      <c r="CS327" s="19">
        <f t="shared" si="1862"/>
        <v>0</v>
      </c>
      <c r="CT327" s="20"/>
      <c r="CU327" s="19">
        <f t="shared" si="1863"/>
        <v>0</v>
      </c>
      <c r="CV327" s="24"/>
      <c r="CW327" s="19">
        <f t="shared" si="1864"/>
        <v>0</v>
      </c>
      <c r="CX327" s="20"/>
      <c r="CY327" s="19">
        <f t="shared" si="1865"/>
        <v>0</v>
      </c>
      <c r="CZ327" s="20"/>
      <c r="DA327" s="19">
        <f t="shared" si="1866"/>
        <v>0</v>
      </c>
      <c r="DB327" s="20"/>
      <c r="DC327" s="19">
        <f t="shared" si="1867"/>
        <v>0</v>
      </c>
      <c r="DD327" s="20"/>
      <c r="DE327" s="19">
        <f t="shared" si="1868"/>
        <v>0</v>
      </c>
      <c r="DF327" s="20"/>
      <c r="DG327" s="19">
        <f t="shared" si="1869"/>
        <v>0</v>
      </c>
      <c r="DH327" s="20"/>
      <c r="DI327" s="19">
        <f t="shared" si="1870"/>
        <v>0</v>
      </c>
      <c r="DJ327" s="20"/>
      <c r="DK327" s="19">
        <f t="shared" si="1871"/>
        <v>0</v>
      </c>
      <c r="DL327" s="19">
        <f t="shared" si="1872"/>
        <v>48</v>
      </c>
      <c r="DM327" s="19">
        <f t="shared" si="1872"/>
        <v>7260833.3839999987</v>
      </c>
    </row>
    <row r="328" spans="1:117" ht="30" customHeight="1" x14ac:dyDescent="0.25">
      <c r="A328" s="123"/>
      <c r="B328" s="81">
        <v>281</v>
      </c>
      <c r="C328" s="13" t="s">
        <v>447</v>
      </c>
      <c r="D328" s="14">
        <v>22900</v>
      </c>
      <c r="E328" s="23">
        <v>1.1599999999999999</v>
      </c>
      <c r="F328" s="23"/>
      <c r="G328" s="16">
        <v>1</v>
      </c>
      <c r="H328" s="14">
        <v>1.4</v>
      </c>
      <c r="I328" s="14">
        <v>1.68</v>
      </c>
      <c r="J328" s="14">
        <v>2.23</v>
      </c>
      <c r="K328" s="17">
        <v>2.57</v>
      </c>
      <c r="L328" s="20"/>
      <c r="M328" s="19">
        <f t="shared" si="1499"/>
        <v>0</v>
      </c>
      <c r="N328" s="20">
        <v>0</v>
      </c>
      <c r="O328" s="20">
        <f t="shared" si="1821"/>
        <v>0</v>
      </c>
      <c r="P328" s="20">
        <v>60</v>
      </c>
      <c r="Q328" s="19">
        <f t="shared" si="1822"/>
        <v>2454513.6</v>
      </c>
      <c r="R328" s="20"/>
      <c r="S328" s="19">
        <f t="shared" si="1823"/>
        <v>0</v>
      </c>
      <c r="T328" s="20"/>
      <c r="U328" s="19">
        <f t="shared" si="1824"/>
        <v>0</v>
      </c>
      <c r="V328" s="20">
        <v>0</v>
      </c>
      <c r="W328" s="19">
        <f t="shared" si="1825"/>
        <v>0</v>
      </c>
      <c r="X328" s="20"/>
      <c r="Y328" s="19">
        <f t="shared" si="1826"/>
        <v>0</v>
      </c>
      <c r="Z328" s="20">
        <v>0</v>
      </c>
      <c r="AA328" s="19">
        <f t="shared" si="1827"/>
        <v>0</v>
      </c>
      <c r="AB328" s="20"/>
      <c r="AC328" s="19">
        <f t="shared" si="1828"/>
        <v>0</v>
      </c>
      <c r="AD328" s="20">
        <v>0</v>
      </c>
      <c r="AE328" s="19">
        <f t="shared" si="1829"/>
        <v>0</v>
      </c>
      <c r="AF328" s="77"/>
      <c r="AG328" s="19">
        <f t="shared" si="1830"/>
        <v>0</v>
      </c>
      <c r="AH328" s="20"/>
      <c r="AI328" s="19">
        <f t="shared" si="1831"/>
        <v>0</v>
      </c>
      <c r="AJ328" s="24"/>
      <c r="AK328" s="19">
        <f t="shared" si="1832"/>
        <v>0</v>
      </c>
      <c r="AL328" s="20"/>
      <c r="AM328" s="19">
        <f t="shared" si="1833"/>
        <v>0</v>
      </c>
      <c r="AN328" s="20"/>
      <c r="AO328" s="19">
        <f t="shared" si="1834"/>
        <v>0</v>
      </c>
      <c r="AP328" s="20">
        <v>0</v>
      </c>
      <c r="AQ328" s="20">
        <f t="shared" si="1835"/>
        <v>0</v>
      </c>
      <c r="AR328" s="20"/>
      <c r="AS328" s="20">
        <f t="shared" si="1836"/>
        <v>0</v>
      </c>
      <c r="AT328" s="20">
        <v>0</v>
      </c>
      <c r="AU328" s="19">
        <f t="shared" si="1837"/>
        <v>0</v>
      </c>
      <c r="AV328" s="20">
        <v>0</v>
      </c>
      <c r="AW328" s="19">
        <f t="shared" si="1838"/>
        <v>0</v>
      </c>
      <c r="AX328" s="20">
        <v>0</v>
      </c>
      <c r="AY328" s="19">
        <f t="shared" si="1839"/>
        <v>0</v>
      </c>
      <c r="AZ328" s="20"/>
      <c r="BA328" s="19">
        <f t="shared" si="1840"/>
        <v>0</v>
      </c>
      <c r="BB328" s="20"/>
      <c r="BC328" s="19">
        <f t="shared" si="1841"/>
        <v>0</v>
      </c>
      <c r="BD328" s="20"/>
      <c r="BE328" s="19">
        <f t="shared" si="1842"/>
        <v>0</v>
      </c>
      <c r="BF328" s="20"/>
      <c r="BG328" s="19">
        <f t="shared" si="1843"/>
        <v>0</v>
      </c>
      <c r="BH328" s="20">
        <v>0</v>
      </c>
      <c r="BI328" s="19">
        <f t="shared" si="1844"/>
        <v>0</v>
      </c>
      <c r="BJ328" s="20">
        <v>0</v>
      </c>
      <c r="BK328" s="19">
        <f t="shared" si="1845"/>
        <v>0</v>
      </c>
      <c r="BL328" s="20"/>
      <c r="BM328" s="19">
        <f t="shared" si="1846"/>
        <v>0</v>
      </c>
      <c r="BN328" s="20"/>
      <c r="BO328" s="19">
        <f t="shared" si="1847"/>
        <v>0</v>
      </c>
      <c r="BP328" s="20"/>
      <c r="BQ328" s="19">
        <f t="shared" si="1848"/>
        <v>0</v>
      </c>
      <c r="BR328" s="20"/>
      <c r="BS328" s="19">
        <f t="shared" si="1849"/>
        <v>0</v>
      </c>
      <c r="BT328" s="20"/>
      <c r="BU328" s="19">
        <f t="shared" si="1850"/>
        <v>0</v>
      </c>
      <c r="BV328" s="20"/>
      <c r="BW328" s="19">
        <f t="shared" si="1851"/>
        <v>0</v>
      </c>
      <c r="BX328" s="20"/>
      <c r="BY328" s="22">
        <f t="shared" si="1852"/>
        <v>0</v>
      </c>
      <c r="BZ328" s="20">
        <v>0</v>
      </c>
      <c r="CA328" s="19">
        <f t="shared" si="1853"/>
        <v>0</v>
      </c>
      <c r="CB328" s="20">
        <v>0</v>
      </c>
      <c r="CC328" s="19">
        <f t="shared" si="1854"/>
        <v>0</v>
      </c>
      <c r="CD328" s="20">
        <v>0</v>
      </c>
      <c r="CE328" s="21">
        <f t="shared" si="1855"/>
        <v>0</v>
      </c>
      <c r="CF328" s="20"/>
      <c r="CG328" s="20">
        <f t="shared" si="1856"/>
        <v>0</v>
      </c>
      <c r="CH328" s="20"/>
      <c r="CI328" s="19">
        <f t="shared" si="1857"/>
        <v>0</v>
      </c>
      <c r="CJ328" s="20">
        <v>0</v>
      </c>
      <c r="CK328" s="19">
        <f t="shared" si="1858"/>
        <v>0</v>
      </c>
      <c r="CL328" s="20"/>
      <c r="CM328" s="19">
        <f t="shared" si="1859"/>
        <v>0</v>
      </c>
      <c r="CN328" s="20"/>
      <c r="CO328" s="19">
        <f t="shared" si="1860"/>
        <v>0</v>
      </c>
      <c r="CP328" s="20">
        <v>1</v>
      </c>
      <c r="CQ328" s="19">
        <f t="shared" si="1861"/>
        <v>42024.247999999985</v>
      </c>
      <c r="CR328" s="20"/>
      <c r="CS328" s="19">
        <f t="shared" si="1862"/>
        <v>0</v>
      </c>
      <c r="CT328" s="20">
        <v>0</v>
      </c>
      <c r="CU328" s="19">
        <f t="shared" si="1863"/>
        <v>0</v>
      </c>
      <c r="CV328" s="24">
        <v>5</v>
      </c>
      <c r="CW328" s="19">
        <f t="shared" si="1864"/>
        <v>200823.84</v>
      </c>
      <c r="CX328" s="20"/>
      <c r="CY328" s="19">
        <f t="shared" si="1865"/>
        <v>0</v>
      </c>
      <c r="CZ328" s="20">
        <v>0</v>
      </c>
      <c r="DA328" s="19">
        <f t="shared" si="1866"/>
        <v>0</v>
      </c>
      <c r="DB328" s="20">
        <v>0</v>
      </c>
      <c r="DC328" s="19">
        <f t="shared" si="1867"/>
        <v>0</v>
      </c>
      <c r="DD328" s="20"/>
      <c r="DE328" s="19">
        <f t="shared" si="1868"/>
        <v>0</v>
      </c>
      <c r="DF328" s="20"/>
      <c r="DG328" s="19">
        <f t="shared" si="1869"/>
        <v>0</v>
      </c>
      <c r="DH328" s="20"/>
      <c r="DI328" s="19">
        <f t="shared" si="1870"/>
        <v>0</v>
      </c>
      <c r="DJ328" s="20"/>
      <c r="DK328" s="19">
        <f t="shared" si="1871"/>
        <v>0</v>
      </c>
      <c r="DL328" s="19">
        <f t="shared" si="1872"/>
        <v>66</v>
      </c>
      <c r="DM328" s="19">
        <f t="shared" si="1872"/>
        <v>2697361.6880000001</v>
      </c>
    </row>
    <row r="329" spans="1:117" ht="30" customHeight="1" x14ac:dyDescent="0.25">
      <c r="A329" s="123"/>
      <c r="B329" s="81">
        <v>282</v>
      </c>
      <c r="C329" s="13" t="s">
        <v>448</v>
      </c>
      <c r="D329" s="14">
        <v>22900</v>
      </c>
      <c r="E329" s="23">
        <v>1.95</v>
      </c>
      <c r="F329" s="23"/>
      <c r="G329" s="16">
        <v>1</v>
      </c>
      <c r="H329" s="14">
        <v>1.4</v>
      </c>
      <c r="I329" s="14">
        <v>1.68</v>
      </c>
      <c r="J329" s="14">
        <v>2.23</v>
      </c>
      <c r="K329" s="17">
        <v>2.57</v>
      </c>
      <c r="L329" s="20">
        <v>88</v>
      </c>
      <c r="M329" s="19">
        <f>(L329*$D329*$E329*$G329*$H329*$M$14)</f>
        <v>6051645.6000000006</v>
      </c>
      <c r="N329" s="20">
        <v>67</v>
      </c>
      <c r="O329" s="20">
        <f t="shared" si="1821"/>
        <v>4607502.8999999994</v>
      </c>
      <c r="P329" s="20">
        <v>55</v>
      </c>
      <c r="Q329" s="19">
        <f t="shared" si="1822"/>
        <v>3782278.5000000005</v>
      </c>
      <c r="R329" s="20"/>
      <c r="S329" s="19">
        <f t="shared" si="1823"/>
        <v>0</v>
      </c>
      <c r="T329" s="20">
        <v>13</v>
      </c>
      <c r="U329" s="19">
        <f t="shared" si="1824"/>
        <v>893993.10000000009</v>
      </c>
      <c r="V329" s="20">
        <v>0</v>
      </c>
      <c r="W329" s="19">
        <f t="shared" si="1825"/>
        <v>0</v>
      </c>
      <c r="X329" s="20"/>
      <c r="Y329" s="19">
        <f t="shared" si="1826"/>
        <v>0</v>
      </c>
      <c r="Z329" s="20">
        <v>0</v>
      </c>
      <c r="AA329" s="19">
        <f t="shared" si="1827"/>
        <v>0</v>
      </c>
      <c r="AB329" s="20">
        <v>21</v>
      </c>
      <c r="AC329" s="19">
        <f t="shared" si="1828"/>
        <v>1444142.7000000002</v>
      </c>
      <c r="AD329" s="20">
        <v>0</v>
      </c>
      <c r="AE329" s="19">
        <f t="shared" si="1829"/>
        <v>0</v>
      </c>
      <c r="AF329" s="77"/>
      <c r="AG329" s="19">
        <f t="shared" si="1830"/>
        <v>0</v>
      </c>
      <c r="AH329" s="20">
        <v>60</v>
      </c>
      <c r="AI329" s="19">
        <f t="shared" si="1831"/>
        <v>4126122</v>
      </c>
      <c r="AJ329" s="24">
        <v>4</v>
      </c>
      <c r="AK329" s="19">
        <f t="shared" si="1832"/>
        <v>330089.76</v>
      </c>
      <c r="AL329" s="20">
        <v>4</v>
      </c>
      <c r="AM329" s="19">
        <f t="shared" si="1833"/>
        <v>330089.76</v>
      </c>
      <c r="AN329" s="20"/>
      <c r="AO329" s="19">
        <f t="shared" si="1834"/>
        <v>0</v>
      </c>
      <c r="AP329" s="20"/>
      <c r="AQ329" s="20">
        <f t="shared" si="1835"/>
        <v>0</v>
      </c>
      <c r="AR329" s="20">
        <v>42</v>
      </c>
      <c r="AS329" s="20">
        <f t="shared" si="1836"/>
        <v>3019571.0999999996</v>
      </c>
      <c r="AT329" s="20">
        <v>0</v>
      </c>
      <c r="AU329" s="19">
        <f t="shared" si="1837"/>
        <v>0</v>
      </c>
      <c r="AV329" s="20">
        <v>0</v>
      </c>
      <c r="AW329" s="19">
        <f t="shared" si="1838"/>
        <v>0</v>
      </c>
      <c r="AX329" s="20">
        <v>0</v>
      </c>
      <c r="AY329" s="19">
        <f t="shared" si="1839"/>
        <v>0</v>
      </c>
      <c r="AZ329" s="20">
        <v>4</v>
      </c>
      <c r="BA329" s="19">
        <f t="shared" si="1840"/>
        <v>275074.8</v>
      </c>
      <c r="BB329" s="20">
        <v>4</v>
      </c>
      <c r="BC329" s="19">
        <f t="shared" si="1841"/>
        <v>275074.8</v>
      </c>
      <c r="BD329" s="20">
        <v>17</v>
      </c>
      <c r="BE329" s="19">
        <f t="shared" si="1842"/>
        <v>1275346.8</v>
      </c>
      <c r="BF329" s="20">
        <v>41</v>
      </c>
      <c r="BG329" s="19">
        <f t="shared" si="1843"/>
        <v>3075836.4</v>
      </c>
      <c r="BH329" s="20">
        <v>0</v>
      </c>
      <c r="BI329" s="19">
        <f t="shared" si="1844"/>
        <v>0</v>
      </c>
      <c r="BJ329" s="20">
        <v>0</v>
      </c>
      <c r="BK329" s="19">
        <f t="shared" si="1845"/>
        <v>0</v>
      </c>
      <c r="BL329" s="20">
        <f>28-6</f>
        <v>22</v>
      </c>
      <c r="BM329" s="19">
        <f t="shared" si="1846"/>
        <v>1815493.6800000002</v>
      </c>
      <c r="BN329" s="20">
        <v>4</v>
      </c>
      <c r="BO329" s="19">
        <f t="shared" si="1847"/>
        <v>300081.59999999998</v>
      </c>
      <c r="BP329" s="20">
        <v>5</v>
      </c>
      <c r="BQ329" s="19">
        <f t="shared" si="1848"/>
        <v>468877.5</v>
      </c>
      <c r="BR329" s="20"/>
      <c r="BS329" s="19">
        <f t="shared" si="1849"/>
        <v>0</v>
      </c>
      <c r="BT329" s="20">
        <v>13</v>
      </c>
      <c r="BU329" s="19">
        <f t="shared" si="1850"/>
        <v>1219081.5</v>
      </c>
      <c r="BV329" s="20">
        <v>8</v>
      </c>
      <c r="BW329" s="19">
        <f t="shared" si="1851"/>
        <v>600163.19999999995</v>
      </c>
      <c r="BX329" s="20">
        <v>7</v>
      </c>
      <c r="BY329" s="22">
        <f t="shared" si="1852"/>
        <v>525142.79999999993</v>
      </c>
      <c r="BZ329" s="20">
        <v>0</v>
      </c>
      <c r="CA329" s="19">
        <f t="shared" si="1853"/>
        <v>0</v>
      </c>
      <c r="CB329" s="20">
        <v>0</v>
      </c>
      <c r="CC329" s="19">
        <f t="shared" si="1854"/>
        <v>0</v>
      </c>
      <c r="CD329" s="20"/>
      <c r="CE329" s="21">
        <f t="shared" si="1855"/>
        <v>0</v>
      </c>
      <c r="CF329" s="20"/>
      <c r="CG329" s="20">
        <f t="shared" si="1856"/>
        <v>0</v>
      </c>
      <c r="CH329" s="20"/>
      <c r="CI329" s="19">
        <f t="shared" si="1857"/>
        <v>0</v>
      </c>
      <c r="CJ329" s="20">
        <v>0</v>
      </c>
      <c r="CK329" s="19">
        <f t="shared" si="1858"/>
        <v>0</v>
      </c>
      <c r="CL329" s="20"/>
      <c r="CM329" s="19">
        <f t="shared" si="1859"/>
        <v>0</v>
      </c>
      <c r="CN329" s="20"/>
      <c r="CO329" s="19">
        <f t="shared" si="1860"/>
        <v>0</v>
      </c>
      <c r="CP329" s="20">
        <v>1</v>
      </c>
      <c r="CQ329" s="19">
        <f t="shared" si="1861"/>
        <v>70644.209999999992</v>
      </c>
      <c r="CR329" s="20">
        <v>5</v>
      </c>
      <c r="CS329" s="19">
        <f t="shared" si="1862"/>
        <v>353221.05</v>
      </c>
      <c r="CT329" s="20">
        <v>0</v>
      </c>
      <c r="CU329" s="19">
        <f t="shared" si="1863"/>
        <v>0</v>
      </c>
      <c r="CV329" s="24">
        <v>2</v>
      </c>
      <c r="CW329" s="19">
        <f t="shared" si="1864"/>
        <v>135036.72</v>
      </c>
      <c r="CX329" s="20"/>
      <c r="CY329" s="19">
        <f t="shared" si="1865"/>
        <v>0</v>
      </c>
      <c r="CZ329" s="20">
        <v>0</v>
      </c>
      <c r="DA329" s="19">
        <f t="shared" si="1866"/>
        <v>0</v>
      </c>
      <c r="DB329" s="20">
        <v>0</v>
      </c>
      <c r="DC329" s="19">
        <f t="shared" si="1867"/>
        <v>0</v>
      </c>
      <c r="DD329" s="20"/>
      <c r="DE329" s="19">
        <f t="shared" si="1868"/>
        <v>0</v>
      </c>
      <c r="DF329" s="20">
        <v>1</v>
      </c>
      <c r="DG329" s="19">
        <f t="shared" si="1869"/>
        <v>84773.051999999981</v>
      </c>
      <c r="DH329" s="20"/>
      <c r="DI329" s="19">
        <f t="shared" si="1870"/>
        <v>0</v>
      </c>
      <c r="DJ329" s="20"/>
      <c r="DK329" s="19">
        <f t="shared" si="1871"/>
        <v>0</v>
      </c>
      <c r="DL329" s="19">
        <f t="shared" si="1872"/>
        <v>488</v>
      </c>
      <c r="DM329" s="19">
        <f t="shared" si="1872"/>
        <v>35059283.532000005</v>
      </c>
    </row>
    <row r="330" spans="1:117" ht="30" customHeight="1" x14ac:dyDescent="0.25">
      <c r="A330" s="123"/>
      <c r="B330" s="81">
        <v>283</v>
      </c>
      <c r="C330" s="13" t="s">
        <v>449</v>
      </c>
      <c r="D330" s="14">
        <v>22900</v>
      </c>
      <c r="E330" s="23">
        <v>2.46</v>
      </c>
      <c r="F330" s="23"/>
      <c r="G330" s="16">
        <v>1</v>
      </c>
      <c r="H330" s="14">
        <v>1.4</v>
      </c>
      <c r="I330" s="14">
        <v>1.68</v>
      </c>
      <c r="J330" s="14">
        <v>2.23</v>
      </c>
      <c r="K330" s="17">
        <v>2.57</v>
      </c>
      <c r="L330" s="20">
        <v>19</v>
      </c>
      <c r="M330" s="19">
        <f t="shared" si="1499"/>
        <v>1648332.84</v>
      </c>
      <c r="N330" s="20">
        <v>3</v>
      </c>
      <c r="O330" s="20">
        <f t="shared" si="1821"/>
        <v>260263.08000000002</v>
      </c>
      <c r="P330" s="20"/>
      <c r="Q330" s="19">
        <f t="shared" si="1822"/>
        <v>0</v>
      </c>
      <c r="R330" s="20"/>
      <c r="S330" s="19">
        <f t="shared" si="1823"/>
        <v>0</v>
      </c>
      <c r="T330" s="20"/>
      <c r="U330" s="19">
        <f t="shared" si="1824"/>
        <v>0</v>
      </c>
      <c r="V330" s="20">
        <v>0</v>
      </c>
      <c r="W330" s="19">
        <f t="shared" si="1825"/>
        <v>0</v>
      </c>
      <c r="X330" s="20"/>
      <c r="Y330" s="19">
        <f t="shared" si="1826"/>
        <v>0</v>
      </c>
      <c r="Z330" s="20">
        <v>0</v>
      </c>
      <c r="AA330" s="19">
        <f t="shared" si="1827"/>
        <v>0</v>
      </c>
      <c r="AB330" s="20"/>
      <c r="AC330" s="19">
        <f t="shared" si="1828"/>
        <v>0</v>
      </c>
      <c r="AD330" s="20">
        <v>0</v>
      </c>
      <c r="AE330" s="19">
        <f t="shared" si="1829"/>
        <v>0</v>
      </c>
      <c r="AF330" s="77"/>
      <c r="AG330" s="19">
        <f t="shared" si="1830"/>
        <v>0</v>
      </c>
      <c r="AH330" s="20">
        <v>3</v>
      </c>
      <c r="AI330" s="19">
        <f t="shared" si="1831"/>
        <v>260263.08000000002</v>
      </c>
      <c r="AJ330" s="24">
        <v>1</v>
      </c>
      <c r="AK330" s="19">
        <f t="shared" si="1832"/>
        <v>104105.232</v>
      </c>
      <c r="AL330" s="20"/>
      <c r="AM330" s="19">
        <f t="shared" si="1833"/>
        <v>0</v>
      </c>
      <c r="AN330" s="20"/>
      <c r="AO330" s="19">
        <f t="shared" si="1834"/>
        <v>0</v>
      </c>
      <c r="AP330" s="20"/>
      <c r="AQ330" s="20">
        <f t="shared" si="1835"/>
        <v>0</v>
      </c>
      <c r="AR330" s="20">
        <v>2</v>
      </c>
      <c r="AS330" s="20">
        <f t="shared" si="1836"/>
        <v>181395.47999999995</v>
      </c>
      <c r="AT330" s="20">
        <v>0</v>
      </c>
      <c r="AU330" s="19">
        <f t="shared" si="1837"/>
        <v>0</v>
      </c>
      <c r="AV330" s="20">
        <v>0</v>
      </c>
      <c r="AW330" s="19">
        <f t="shared" si="1838"/>
        <v>0</v>
      </c>
      <c r="AX330" s="20">
        <v>0</v>
      </c>
      <c r="AY330" s="19">
        <f t="shared" si="1839"/>
        <v>0</v>
      </c>
      <c r="AZ330" s="20"/>
      <c r="BA330" s="19">
        <f t="shared" si="1840"/>
        <v>0</v>
      </c>
      <c r="BB330" s="20"/>
      <c r="BC330" s="19">
        <f t="shared" si="1841"/>
        <v>0</v>
      </c>
      <c r="BD330" s="20"/>
      <c r="BE330" s="19">
        <f t="shared" si="1842"/>
        <v>0</v>
      </c>
      <c r="BF330" s="20">
        <v>9</v>
      </c>
      <c r="BG330" s="19">
        <f t="shared" si="1843"/>
        <v>851770.08</v>
      </c>
      <c r="BH330" s="20">
        <v>0</v>
      </c>
      <c r="BI330" s="19">
        <f t="shared" si="1844"/>
        <v>0</v>
      </c>
      <c r="BJ330" s="20">
        <v>0</v>
      </c>
      <c r="BK330" s="19">
        <f t="shared" si="1845"/>
        <v>0</v>
      </c>
      <c r="BL330" s="20">
        <v>3</v>
      </c>
      <c r="BM330" s="19">
        <f t="shared" si="1846"/>
        <v>312315.696</v>
      </c>
      <c r="BN330" s="20"/>
      <c r="BO330" s="19">
        <f t="shared" si="1847"/>
        <v>0</v>
      </c>
      <c r="BP330" s="20"/>
      <c r="BQ330" s="19">
        <f t="shared" si="1848"/>
        <v>0</v>
      </c>
      <c r="BR330" s="20"/>
      <c r="BS330" s="19">
        <f t="shared" si="1849"/>
        <v>0</v>
      </c>
      <c r="BT330" s="20"/>
      <c r="BU330" s="19">
        <f t="shared" si="1850"/>
        <v>0</v>
      </c>
      <c r="BV330" s="20">
        <v>4</v>
      </c>
      <c r="BW330" s="19">
        <f t="shared" si="1851"/>
        <v>378564.48</v>
      </c>
      <c r="BX330" s="20"/>
      <c r="BY330" s="22">
        <f t="shared" si="1852"/>
        <v>0</v>
      </c>
      <c r="BZ330" s="20">
        <v>0</v>
      </c>
      <c r="CA330" s="19">
        <f t="shared" si="1853"/>
        <v>0</v>
      </c>
      <c r="CB330" s="20">
        <v>0</v>
      </c>
      <c r="CC330" s="19">
        <f t="shared" si="1854"/>
        <v>0</v>
      </c>
      <c r="CD330" s="20"/>
      <c r="CE330" s="21">
        <f t="shared" si="1855"/>
        <v>0</v>
      </c>
      <c r="CF330" s="20"/>
      <c r="CG330" s="20">
        <f t="shared" si="1856"/>
        <v>0</v>
      </c>
      <c r="CH330" s="20"/>
      <c r="CI330" s="19">
        <f t="shared" si="1857"/>
        <v>0</v>
      </c>
      <c r="CJ330" s="20">
        <v>0</v>
      </c>
      <c r="CK330" s="19">
        <f t="shared" si="1858"/>
        <v>0</v>
      </c>
      <c r="CL330" s="20"/>
      <c r="CM330" s="19">
        <f t="shared" si="1859"/>
        <v>0</v>
      </c>
      <c r="CN330" s="20"/>
      <c r="CO330" s="19">
        <f t="shared" si="1860"/>
        <v>0</v>
      </c>
      <c r="CP330" s="20"/>
      <c r="CQ330" s="19">
        <f t="shared" si="1861"/>
        <v>0</v>
      </c>
      <c r="CR330" s="20"/>
      <c r="CS330" s="19">
        <f t="shared" si="1862"/>
        <v>0</v>
      </c>
      <c r="CT330" s="20">
        <v>0</v>
      </c>
      <c r="CU330" s="19">
        <f t="shared" si="1863"/>
        <v>0</v>
      </c>
      <c r="CV330" s="24"/>
      <c r="CW330" s="19">
        <f t="shared" si="1864"/>
        <v>0</v>
      </c>
      <c r="CX330" s="20"/>
      <c r="CY330" s="19">
        <f t="shared" si="1865"/>
        <v>0</v>
      </c>
      <c r="CZ330" s="20">
        <v>0</v>
      </c>
      <c r="DA330" s="19">
        <f t="shared" si="1866"/>
        <v>0</v>
      </c>
      <c r="DB330" s="20">
        <v>0</v>
      </c>
      <c r="DC330" s="19">
        <f t="shared" si="1867"/>
        <v>0</v>
      </c>
      <c r="DD330" s="20"/>
      <c r="DE330" s="19">
        <f t="shared" si="1868"/>
        <v>0</v>
      </c>
      <c r="DF330" s="20"/>
      <c r="DG330" s="19">
        <f t="shared" si="1869"/>
        <v>0</v>
      </c>
      <c r="DH330" s="20"/>
      <c r="DI330" s="19">
        <f t="shared" si="1870"/>
        <v>0</v>
      </c>
      <c r="DJ330" s="20"/>
      <c r="DK330" s="19">
        <f t="shared" si="1871"/>
        <v>0</v>
      </c>
      <c r="DL330" s="19">
        <f t="shared" si="1872"/>
        <v>44</v>
      </c>
      <c r="DM330" s="19">
        <f t="shared" si="1872"/>
        <v>3997009.9679999999</v>
      </c>
    </row>
    <row r="331" spans="1:117" ht="15.75" customHeight="1" x14ac:dyDescent="0.25">
      <c r="A331" s="123"/>
      <c r="B331" s="81">
        <v>284</v>
      </c>
      <c r="C331" s="13" t="s">
        <v>450</v>
      </c>
      <c r="D331" s="14">
        <v>22900</v>
      </c>
      <c r="E331" s="23">
        <v>0.73</v>
      </c>
      <c r="F331" s="23"/>
      <c r="G331" s="16">
        <v>1</v>
      </c>
      <c r="H331" s="14">
        <v>1.4</v>
      </c>
      <c r="I331" s="14">
        <v>1.68</v>
      </c>
      <c r="J331" s="14">
        <v>2.23</v>
      </c>
      <c r="K331" s="17">
        <v>2.57</v>
      </c>
      <c r="L331" s="20">
        <v>96</v>
      </c>
      <c r="M331" s="19">
        <f t="shared" ref="M331:M335" si="1873">(L331*$D331*$E331*$G331*$H331)</f>
        <v>2246764.7999999998</v>
      </c>
      <c r="N331" s="20">
        <v>60</v>
      </c>
      <c r="O331" s="20">
        <f t="shared" ref="O331:O335" si="1874">(N331*$D331*$E331*$G331*$H331)</f>
        <v>1404228</v>
      </c>
      <c r="P331" s="20"/>
      <c r="Q331" s="19">
        <f t="shared" ref="Q331:Q335" si="1875">(P331*$D331*$E331*$G331*$H331)</f>
        <v>0</v>
      </c>
      <c r="R331" s="20"/>
      <c r="S331" s="19">
        <f t="shared" ref="S331:S335" si="1876">(R331*$D331*$E331*$G331*$H331)</f>
        <v>0</v>
      </c>
      <c r="T331" s="20"/>
      <c r="U331" s="19">
        <f t="shared" ref="U331:U335" si="1877">(T331*$D331*$E331*$G331*$H331)</f>
        <v>0</v>
      </c>
      <c r="V331" s="20">
        <v>0</v>
      </c>
      <c r="W331" s="19">
        <f t="shared" ref="W331:W335" si="1878">(V331*$D331*$E331*$G331*$H331)</f>
        <v>0</v>
      </c>
      <c r="X331" s="20"/>
      <c r="Y331" s="19">
        <f t="shared" ref="Y331:Y335" si="1879">(X331*$D331*$E331*$G331*$H331)</f>
        <v>0</v>
      </c>
      <c r="Z331" s="20">
        <v>0</v>
      </c>
      <c r="AA331" s="19">
        <f t="shared" ref="AA331:AA335" si="1880">(Z331*$D331*$E331*$G331*$H331)</f>
        <v>0</v>
      </c>
      <c r="AB331" s="20">
        <v>36</v>
      </c>
      <c r="AC331" s="19">
        <f t="shared" ref="AC331:AC335" si="1881">(AB331*$D331*$E331*$G331*$H331)</f>
        <v>842536.79999999993</v>
      </c>
      <c r="AD331" s="20">
        <v>0</v>
      </c>
      <c r="AE331" s="19">
        <f t="shared" ref="AE331:AE335" si="1882">(AD331*$D331*$E331*$G331*$H331)</f>
        <v>0</v>
      </c>
      <c r="AF331" s="77"/>
      <c r="AG331" s="19">
        <f t="shared" ref="AG331:AG335" si="1883">(AF331*$D331*$E331*$G331*$H331)</f>
        <v>0</v>
      </c>
      <c r="AH331" s="20">
        <v>99</v>
      </c>
      <c r="AI331" s="19">
        <f t="shared" ref="AI331:AI335" si="1884">(AH331*$D331*$E331*$G331*$H331)</f>
        <v>2316976.1999999997</v>
      </c>
      <c r="AJ331" s="24"/>
      <c r="AK331" s="19">
        <f t="shared" ref="AK331:AK335" si="1885">(AJ331*$D331*$E331*$G331*$I331)</f>
        <v>0</v>
      </c>
      <c r="AL331" s="20">
        <v>1</v>
      </c>
      <c r="AM331" s="19">
        <f t="shared" ref="AM331:AM335" si="1886">(AL331*$D331*$E331*$G331*$I331)</f>
        <v>28084.559999999998</v>
      </c>
      <c r="AN331" s="20"/>
      <c r="AO331" s="19">
        <f t="shared" ref="AO331:AO335" si="1887">(AN331*$D331*$E331*$G331*$H331)</f>
        <v>0</v>
      </c>
      <c r="AP331" s="20"/>
      <c r="AQ331" s="20">
        <f t="shared" ref="AQ331:AQ335" si="1888">(AP331*$D331*$E331*$G331*$H331)</f>
        <v>0</v>
      </c>
      <c r="AR331" s="20">
        <v>200</v>
      </c>
      <c r="AS331" s="20">
        <f t="shared" ref="AS331:AS335" si="1889">(AR331*$D331*$E331*$G331*$H331)</f>
        <v>4680760</v>
      </c>
      <c r="AT331" s="20">
        <v>0</v>
      </c>
      <c r="AU331" s="19">
        <f t="shared" ref="AU331:AU335" si="1890">(AT331*$D331*$E331*$G331*$H331)</f>
        <v>0</v>
      </c>
      <c r="AV331" s="20">
        <v>0</v>
      </c>
      <c r="AW331" s="19">
        <f t="shared" ref="AW331:AW335" si="1891">(AV331*$D331*$E331*$G331*$H331)</f>
        <v>0</v>
      </c>
      <c r="AX331" s="20">
        <v>0</v>
      </c>
      <c r="AY331" s="19">
        <f t="shared" ref="AY331:AY335" si="1892">(AX331*$D331*$E331*$G331*$H331)</f>
        <v>0</v>
      </c>
      <c r="AZ331" s="20">
        <v>49</v>
      </c>
      <c r="BA331" s="19">
        <f t="shared" ref="BA331:BA335" si="1893">(AZ331*$D331*$E331*$G331*$H331)</f>
        <v>1146786.2</v>
      </c>
      <c r="BB331" s="20">
        <v>28</v>
      </c>
      <c r="BC331" s="19">
        <f t="shared" ref="BC331:BC335" si="1894">(BB331*$D331*$E331*$G331*$H331)</f>
        <v>655306.39999999991</v>
      </c>
      <c r="BD331" s="20">
        <v>83</v>
      </c>
      <c r="BE331" s="19">
        <f t="shared" ref="BE331:BE335" si="1895">(BD331*$D331*$E331*$G331*$I331)</f>
        <v>2331018.48</v>
      </c>
      <c r="BF331" s="20">
        <v>89</v>
      </c>
      <c r="BG331" s="19">
        <f t="shared" ref="BG331:BG335" si="1896">(BF331*$D331*$E331*$G331*$I331)</f>
        <v>2499525.84</v>
      </c>
      <c r="BH331" s="20">
        <v>0</v>
      </c>
      <c r="BI331" s="19">
        <f t="shared" ref="BI331:BI335" si="1897">(BH331*$D331*$E331*$G331*$I331)</f>
        <v>0</v>
      </c>
      <c r="BJ331" s="20">
        <v>0</v>
      </c>
      <c r="BK331" s="19">
        <f t="shared" ref="BK331:BK335" si="1898">(BJ331*$D331*$E331*$G331*$I331)</f>
        <v>0</v>
      </c>
      <c r="BL331" s="20">
        <v>41</v>
      </c>
      <c r="BM331" s="19">
        <f t="shared" ref="BM331:BM335" si="1899">(BL331*$D331*$E331*$G331*$I331)</f>
        <v>1151466.96</v>
      </c>
      <c r="BN331" s="20">
        <v>32</v>
      </c>
      <c r="BO331" s="19">
        <f t="shared" ref="BO331:BO335" si="1900">(BN331*$D331*$E331*$G331*$I331)</f>
        <v>898705.91999999993</v>
      </c>
      <c r="BP331" s="20">
        <v>16</v>
      </c>
      <c r="BQ331" s="19">
        <f t="shared" ref="BQ331:BQ335" si="1901">(BP331*$D331*$E331*$G331*$I331)</f>
        <v>449352.95999999996</v>
      </c>
      <c r="BR331" s="20"/>
      <c r="BS331" s="19">
        <f t="shared" ref="BS331:BS335" si="1902">(BR331*$D331*$E331*$G331*$I331)</f>
        <v>0</v>
      </c>
      <c r="BT331" s="20">
        <v>15</v>
      </c>
      <c r="BU331" s="19">
        <f t="shared" ref="BU331:BU335" si="1903">(BT331*$D331*$E331*$G331*$I331)</f>
        <v>421268.39999999997</v>
      </c>
      <c r="BV331" s="20">
        <v>27</v>
      </c>
      <c r="BW331" s="19">
        <f t="shared" ref="BW331:BW335" si="1904">(BV331*$D331*$E331*$G331*$I331)</f>
        <v>758283.12</v>
      </c>
      <c r="BX331" s="20">
        <v>11</v>
      </c>
      <c r="BY331" s="22">
        <f t="shared" ref="BY331:BY335" si="1905">(BX331*$D331*$E331*$G331*$I331)</f>
        <v>308930.15999999997</v>
      </c>
      <c r="BZ331" s="20">
        <v>0</v>
      </c>
      <c r="CA331" s="19">
        <f t="shared" ref="CA331:CA335" si="1906">(BZ331*$D331*$E331*$G331*$H331)</f>
        <v>0</v>
      </c>
      <c r="CB331" s="20">
        <v>0</v>
      </c>
      <c r="CC331" s="19">
        <f t="shared" ref="CC331:CC335" si="1907">(CB331*$D331*$E331*$G331*$H331)</f>
        <v>0</v>
      </c>
      <c r="CD331" s="20">
        <v>0</v>
      </c>
      <c r="CE331" s="21">
        <f t="shared" ref="CE331:CE335" si="1908">(CD331*$D331*$E331*$G331*$H331)</f>
        <v>0</v>
      </c>
      <c r="CF331" s="20"/>
      <c r="CG331" s="20">
        <f t="shared" ref="CG331:CG335" si="1909">(CF331*$D331*$E331*$G331*$H331)</f>
        <v>0</v>
      </c>
      <c r="CH331" s="20"/>
      <c r="CI331" s="19">
        <f t="shared" ref="CI331:CI335" si="1910">(CH331*$D331*$E331*$G331*$I331)</f>
        <v>0</v>
      </c>
      <c r="CJ331" s="20">
        <v>0</v>
      </c>
      <c r="CK331" s="19">
        <f t="shared" ref="CK331:CK335" si="1911">(CJ331*$D331*$E331*$G331*$H331)</f>
        <v>0</v>
      </c>
      <c r="CL331" s="20"/>
      <c r="CM331" s="19">
        <f t="shared" ref="CM331:CM335" si="1912">(CL331*$D331*$E331*$G331*$H331)</f>
        <v>0</v>
      </c>
      <c r="CN331" s="20"/>
      <c r="CO331" s="19">
        <f t="shared" ref="CO331:CO335" si="1913">(CN331*$D331*$E331*$G331*$H331)</f>
        <v>0</v>
      </c>
      <c r="CP331" s="20">
        <v>13</v>
      </c>
      <c r="CQ331" s="19">
        <f t="shared" ref="CQ331:CQ335" si="1914">(CP331*$D331*$E331*$G331*$H331)</f>
        <v>304249.39999999997</v>
      </c>
      <c r="CR331" s="20">
        <v>32</v>
      </c>
      <c r="CS331" s="19">
        <f t="shared" ref="CS331:CS335" si="1915">(CR331*$D331*$E331*$G331*$H331)</f>
        <v>748921.6</v>
      </c>
      <c r="CT331" s="20">
        <v>0</v>
      </c>
      <c r="CU331" s="19">
        <f t="shared" ref="CU331:CU335" si="1916">(CT331*$D331*$E331*$G331*$I331)</f>
        <v>0</v>
      </c>
      <c r="CV331" s="24"/>
      <c r="CW331" s="19">
        <f t="shared" ref="CW331:CW335" si="1917">(CV331*$D331*$E331*$G331*$I331)</f>
        <v>0</v>
      </c>
      <c r="CX331" s="20"/>
      <c r="CY331" s="19">
        <f t="shared" ref="CY331:CY335" si="1918">(CX331*$D331*$E331*$G331*$H331)</f>
        <v>0</v>
      </c>
      <c r="CZ331" s="20">
        <v>0</v>
      </c>
      <c r="DA331" s="19">
        <f t="shared" ref="DA331:DA335" si="1919">(CZ331*$D331*$E331*$G331*$I331)</f>
        <v>0</v>
      </c>
      <c r="DB331" s="20">
        <v>3</v>
      </c>
      <c r="DC331" s="19">
        <f t="shared" ref="DC331:DC335" si="1920">(DB331*$D331*$E331*$G331*$I331)</f>
        <v>84253.68</v>
      </c>
      <c r="DD331" s="20"/>
      <c r="DE331" s="19">
        <f t="shared" ref="DE331:DE335" si="1921">(DD331*$D331*$E331*$G331*$I331)</f>
        <v>0</v>
      </c>
      <c r="DF331" s="20">
        <v>20</v>
      </c>
      <c r="DG331" s="19">
        <f t="shared" ref="DG331:DG335" si="1922">(DF331*$D331*$E331*$G331*$I331)</f>
        <v>561691.19999999995</v>
      </c>
      <c r="DH331" s="20"/>
      <c r="DI331" s="19">
        <f t="shared" ref="DI331:DI335" si="1923">(DH331*$D331*$E331*$G331*$J331)</f>
        <v>0</v>
      </c>
      <c r="DJ331" s="20">
        <v>12</v>
      </c>
      <c r="DK331" s="19">
        <f t="shared" ref="DK331:DK335" si="1924">(DJ331*$D331*$E331*$G331*$K331)</f>
        <v>515552.27999999997</v>
      </c>
      <c r="DL331" s="19">
        <f t="shared" si="1872"/>
        <v>963</v>
      </c>
      <c r="DM331" s="19">
        <f t="shared" si="1872"/>
        <v>24354662.959999997</v>
      </c>
    </row>
    <row r="332" spans="1:117" ht="15.75" customHeight="1" x14ac:dyDescent="0.25">
      <c r="A332" s="123"/>
      <c r="B332" s="81">
        <v>285</v>
      </c>
      <c r="C332" s="13" t="s">
        <v>451</v>
      </c>
      <c r="D332" s="14">
        <v>22900</v>
      </c>
      <c r="E332" s="23">
        <v>0.91</v>
      </c>
      <c r="F332" s="23"/>
      <c r="G332" s="16">
        <v>1</v>
      </c>
      <c r="H332" s="14">
        <v>1.4</v>
      </c>
      <c r="I332" s="14">
        <v>1.68</v>
      </c>
      <c r="J332" s="14">
        <v>2.23</v>
      </c>
      <c r="K332" s="17">
        <v>2.57</v>
      </c>
      <c r="L332" s="20"/>
      <c r="M332" s="19">
        <f t="shared" si="1873"/>
        <v>0</v>
      </c>
      <c r="N332" s="20">
        <v>5</v>
      </c>
      <c r="O332" s="20">
        <f t="shared" si="1874"/>
        <v>145873</v>
      </c>
      <c r="P332" s="20"/>
      <c r="Q332" s="19">
        <f t="shared" si="1875"/>
        <v>0</v>
      </c>
      <c r="R332" s="20"/>
      <c r="S332" s="19">
        <f t="shared" si="1876"/>
        <v>0</v>
      </c>
      <c r="T332" s="20"/>
      <c r="U332" s="19">
        <f t="shared" si="1877"/>
        <v>0</v>
      </c>
      <c r="V332" s="20"/>
      <c r="W332" s="19">
        <f t="shared" si="1878"/>
        <v>0</v>
      </c>
      <c r="X332" s="20"/>
      <c r="Y332" s="19">
        <f t="shared" si="1879"/>
        <v>0</v>
      </c>
      <c r="Z332" s="20"/>
      <c r="AA332" s="19">
        <f t="shared" si="1880"/>
        <v>0</v>
      </c>
      <c r="AB332" s="20">
        <v>11</v>
      </c>
      <c r="AC332" s="19">
        <f t="shared" si="1881"/>
        <v>320920.59999999998</v>
      </c>
      <c r="AD332" s="20"/>
      <c r="AE332" s="19">
        <f t="shared" si="1882"/>
        <v>0</v>
      </c>
      <c r="AF332" s="77"/>
      <c r="AG332" s="19">
        <f t="shared" si="1883"/>
        <v>0</v>
      </c>
      <c r="AH332" s="20">
        <v>14</v>
      </c>
      <c r="AI332" s="19">
        <f t="shared" si="1884"/>
        <v>408444.39999999997</v>
      </c>
      <c r="AJ332" s="24"/>
      <c r="AK332" s="19">
        <f t="shared" si="1885"/>
        <v>0</v>
      </c>
      <c r="AL332" s="20"/>
      <c r="AM332" s="19">
        <f t="shared" si="1886"/>
        <v>0</v>
      </c>
      <c r="AN332" s="20"/>
      <c r="AO332" s="19">
        <f t="shared" si="1887"/>
        <v>0</v>
      </c>
      <c r="AP332" s="20"/>
      <c r="AQ332" s="20">
        <f t="shared" si="1888"/>
        <v>0</v>
      </c>
      <c r="AR332" s="20">
        <v>30</v>
      </c>
      <c r="AS332" s="20">
        <f t="shared" si="1889"/>
        <v>875238</v>
      </c>
      <c r="AT332" s="20"/>
      <c r="AU332" s="19">
        <f t="shared" si="1890"/>
        <v>0</v>
      </c>
      <c r="AV332" s="20"/>
      <c r="AW332" s="19">
        <f t="shared" si="1891"/>
        <v>0</v>
      </c>
      <c r="AX332" s="20"/>
      <c r="AY332" s="19">
        <f t="shared" si="1892"/>
        <v>0</v>
      </c>
      <c r="AZ332" s="20"/>
      <c r="BA332" s="19">
        <f t="shared" si="1893"/>
        <v>0</v>
      </c>
      <c r="BB332" s="20"/>
      <c r="BC332" s="19">
        <f t="shared" si="1894"/>
        <v>0</v>
      </c>
      <c r="BD332" s="20"/>
      <c r="BE332" s="19">
        <f t="shared" si="1895"/>
        <v>0</v>
      </c>
      <c r="BF332" s="20">
        <v>10</v>
      </c>
      <c r="BG332" s="19">
        <f t="shared" si="1896"/>
        <v>350095.2</v>
      </c>
      <c r="BH332" s="20"/>
      <c r="BI332" s="19">
        <f t="shared" si="1897"/>
        <v>0</v>
      </c>
      <c r="BJ332" s="20"/>
      <c r="BK332" s="19">
        <f t="shared" si="1898"/>
        <v>0</v>
      </c>
      <c r="BL332" s="20"/>
      <c r="BM332" s="19">
        <f t="shared" si="1899"/>
        <v>0</v>
      </c>
      <c r="BN332" s="20"/>
      <c r="BO332" s="19">
        <f t="shared" si="1900"/>
        <v>0</v>
      </c>
      <c r="BP332" s="20"/>
      <c r="BQ332" s="19">
        <f t="shared" si="1901"/>
        <v>0</v>
      </c>
      <c r="BR332" s="20"/>
      <c r="BS332" s="19">
        <f t="shared" si="1902"/>
        <v>0</v>
      </c>
      <c r="BT332" s="20"/>
      <c r="BU332" s="19">
        <f t="shared" si="1903"/>
        <v>0</v>
      </c>
      <c r="BV332" s="20"/>
      <c r="BW332" s="19">
        <f t="shared" si="1904"/>
        <v>0</v>
      </c>
      <c r="BX332" s="20"/>
      <c r="BY332" s="22">
        <f t="shared" si="1905"/>
        <v>0</v>
      </c>
      <c r="BZ332" s="20"/>
      <c r="CA332" s="19">
        <f t="shared" si="1906"/>
        <v>0</v>
      </c>
      <c r="CB332" s="20"/>
      <c r="CC332" s="19">
        <f t="shared" si="1907"/>
        <v>0</v>
      </c>
      <c r="CD332" s="20"/>
      <c r="CE332" s="21">
        <f t="shared" si="1908"/>
        <v>0</v>
      </c>
      <c r="CF332" s="20"/>
      <c r="CG332" s="20">
        <f t="shared" si="1909"/>
        <v>0</v>
      </c>
      <c r="CH332" s="20"/>
      <c r="CI332" s="19">
        <f t="shared" si="1910"/>
        <v>0</v>
      </c>
      <c r="CJ332" s="20"/>
      <c r="CK332" s="19">
        <f t="shared" si="1911"/>
        <v>0</v>
      </c>
      <c r="CL332" s="20"/>
      <c r="CM332" s="19">
        <f t="shared" si="1912"/>
        <v>0</v>
      </c>
      <c r="CN332" s="20"/>
      <c r="CO332" s="19">
        <f t="shared" si="1913"/>
        <v>0</v>
      </c>
      <c r="CP332" s="20"/>
      <c r="CQ332" s="19">
        <f t="shared" si="1914"/>
        <v>0</v>
      </c>
      <c r="CR332" s="20"/>
      <c r="CS332" s="19">
        <f t="shared" si="1915"/>
        <v>0</v>
      </c>
      <c r="CT332" s="20"/>
      <c r="CU332" s="19">
        <f t="shared" si="1916"/>
        <v>0</v>
      </c>
      <c r="CV332" s="24"/>
      <c r="CW332" s="19">
        <f t="shared" si="1917"/>
        <v>0</v>
      </c>
      <c r="CX332" s="20"/>
      <c r="CY332" s="19">
        <f t="shared" si="1918"/>
        <v>0</v>
      </c>
      <c r="CZ332" s="20"/>
      <c r="DA332" s="19">
        <f t="shared" si="1919"/>
        <v>0</v>
      </c>
      <c r="DB332" s="20"/>
      <c r="DC332" s="19">
        <f t="shared" si="1920"/>
        <v>0</v>
      </c>
      <c r="DD332" s="20"/>
      <c r="DE332" s="19">
        <f t="shared" si="1921"/>
        <v>0</v>
      </c>
      <c r="DF332" s="20"/>
      <c r="DG332" s="19">
        <f t="shared" si="1922"/>
        <v>0</v>
      </c>
      <c r="DH332" s="20"/>
      <c r="DI332" s="19">
        <f t="shared" si="1923"/>
        <v>0</v>
      </c>
      <c r="DJ332" s="20"/>
      <c r="DK332" s="19">
        <f t="shared" si="1924"/>
        <v>0</v>
      </c>
      <c r="DL332" s="19">
        <f t="shared" si="1872"/>
        <v>70</v>
      </c>
      <c r="DM332" s="19">
        <f t="shared" si="1872"/>
        <v>2100571.2000000002</v>
      </c>
    </row>
    <row r="333" spans="1:117" ht="30" customHeight="1" x14ac:dyDescent="0.25">
      <c r="A333" s="123"/>
      <c r="B333" s="81">
        <v>286</v>
      </c>
      <c r="C333" s="13" t="s">
        <v>452</v>
      </c>
      <c r="D333" s="14">
        <v>22900</v>
      </c>
      <c r="E333" s="23">
        <v>0.86</v>
      </c>
      <c r="F333" s="23"/>
      <c r="G333" s="16">
        <v>1</v>
      </c>
      <c r="H333" s="14">
        <v>1.4</v>
      </c>
      <c r="I333" s="14">
        <v>1.68</v>
      </c>
      <c r="J333" s="14">
        <v>2.23</v>
      </c>
      <c r="K333" s="17">
        <v>2.57</v>
      </c>
      <c r="L333" s="20">
        <v>76</v>
      </c>
      <c r="M333" s="19">
        <f t="shared" si="1873"/>
        <v>2095441.5999999999</v>
      </c>
      <c r="N333" s="20">
        <v>70</v>
      </c>
      <c r="O333" s="20">
        <f t="shared" si="1874"/>
        <v>1930011.9999999998</v>
      </c>
      <c r="P333" s="20"/>
      <c r="Q333" s="19">
        <f t="shared" si="1875"/>
        <v>0</v>
      </c>
      <c r="R333" s="20"/>
      <c r="S333" s="19">
        <f t="shared" si="1876"/>
        <v>0</v>
      </c>
      <c r="T333" s="20"/>
      <c r="U333" s="19">
        <f t="shared" si="1877"/>
        <v>0</v>
      </c>
      <c r="V333" s="20">
        <v>0</v>
      </c>
      <c r="W333" s="19">
        <f t="shared" si="1878"/>
        <v>0</v>
      </c>
      <c r="X333" s="20"/>
      <c r="Y333" s="19">
        <f t="shared" si="1879"/>
        <v>0</v>
      </c>
      <c r="Z333" s="20">
        <v>0</v>
      </c>
      <c r="AA333" s="19">
        <f t="shared" si="1880"/>
        <v>0</v>
      </c>
      <c r="AB333" s="20">
        <v>16</v>
      </c>
      <c r="AC333" s="19">
        <f t="shared" si="1881"/>
        <v>441145.59999999998</v>
      </c>
      <c r="AD333" s="20">
        <v>0</v>
      </c>
      <c r="AE333" s="19">
        <f t="shared" si="1882"/>
        <v>0</v>
      </c>
      <c r="AF333" s="77"/>
      <c r="AG333" s="19">
        <f t="shared" si="1883"/>
        <v>0</v>
      </c>
      <c r="AH333" s="20">
        <v>115</v>
      </c>
      <c r="AI333" s="19">
        <f t="shared" si="1884"/>
        <v>3170734</v>
      </c>
      <c r="AJ333" s="24"/>
      <c r="AK333" s="19">
        <f t="shared" si="1885"/>
        <v>0</v>
      </c>
      <c r="AL333" s="20">
        <v>13</v>
      </c>
      <c r="AM333" s="19">
        <f t="shared" si="1886"/>
        <v>430116.95999999996</v>
      </c>
      <c r="AN333" s="20"/>
      <c r="AO333" s="19">
        <f t="shared" si="1887"/>
        <v>0</v>
      </c>
      <c r="AP333" s="20">
        <v>1</v>
      </c>
      <c r="AQ333" s="20">
        <f t="shared" si="1888"/>
        <v>27571.599999999999</v>
      </c>
      <c r="AR333" s="20">
        <v>270</v>
      </c>
      <c r="AS333" s="20">
        <f t="shared" si="1889"/>
        <v>7444331.9999999991</v>
      </c>
      <c r="AT333" s="20">
        <v>0</v>
      </c>
      <c r="AU333" s="19">
        <f t="shared" si="1890"/>
        <v>0</v>
      </c>
      <c r="AV333" s="20">
        <v>0</v>
      </c>
      <c r="AW333" s="19">
        <f t="shared" si="1891"/>
        <v>0</v>
      </c>
      <c r="AX333" s="20">
        <v>0</v>
      </c>
      <c r="AY333" s="19">
        <f t="shared" si="1892"/>
        <v>0</v>
      </c>
      <c r="AZ333" s="20">
        <v>7</v>
      </c>
      <c r="BA333" s="19">
        <f t="shared" si="1893"/>
        <v>193001.19999999998</v>
      </c>
      <c r="BB333" s="20">
        <v>18</v>
      </c>
      <c r="BC333" s="19">
        <f t="shared" si="1894"/>
        <v>496288.8</v>
      </c>
      <c r="BD333" s="20">
        <v>103</v>
      </c>
      <c r="BE333" s="19">
        <f t="shared" si="1895"/>
        <v>3407849.76</v>
      </c>
      <c r="BF333" s="20">
        <v>260</v>
      </c>
      <c r="BG333" s="19">
        <f t="shared" si="1896"/>
        <v>8602339.1999999993</v>
      </c>
      <c r="BH333" s="20">
        <v>0</v>
      </c>
      <c r="BI333" s="19">
        <f t="shared" si="1897"/>
        <v>0</v>
      </c>
      <c r="BJ333" s="20">
        <v>0</v>
      </c>
      <c r="BK333" s="19">
        <f t="shared" si="1898"/>
        <v>0</v>
      </c>
      <c r="BL333" s="20">
        <f>68+17</f>
        <v>85</v>
      </c>
      <c r="BM333" s="19">
        <f t="shared" si="1899"/>
        <v>2812303.1999999997</v>
      </c>
      <c r="BN333" s="20">
        <v>15</v>
      </c>
      <c r="BO333" s="19">
        <f t="shared" si="1900"/>
        <v>496288.8</v>
      </c>
      <c r="BP333" s="20">
        <v>16</v>
      </c>
      <c r="BQ333" s="19">
        <f t="shared" si="1901"/>
        <v>529374.71999999997</v>
      </c>
      <c r="BR333" s="20"/>
      <c r="BS333" s="19">
        <f t="shared" si="1902"/>
        <v>0</v>
      </c>
      <c r="BT333" s="20">
        <v>17</v>
      </c>
      <c r="BU333" s="19">
        <f t="shared" si="1903"/>
        <v>562460.64</v>
      </c>
      <c r="BV333" s="20">
        <v>49</v>
      </c>
      <c r="BW333" s="19">
        <f t="shared" si="1904"/>
        <v>1621210.0799999998</v>
      </c>
      <c r="BX333" s="20">
        <v>5</v>
      </c>
      <c r="BY333" s="22">
        <f t="shared" si="1905"/>
        <v>165429.6</v>
      </c>
      <c r="BZ333" s="20">
        <v>0</v>
      </c>
      <c r="CA333" s="19">
        <f t="shared" si="1906"/>
        <v>0</v>
      </c>
      <c r="CB333" s="20">
        <v>0</v>
      </c>
      <c r="CC333" s="19">
        <f t="shared" si="1907"/>
        <v>0</v>
      </c>
      <c r="CD333" s="20">
        <v>30</v>
      </c>
      <c r="CE333" s="21">
        <f t="shared" si="1908"/>
        <v>827148</v>
      </c>
      <c r="CF333" s="20"/>
      <c r="CG333" s="20">
        <f t="shared" si="1909"/>
        <v>0</v>
      </c>
      <c r="CH333" s="20"/>
      <c r="CI333" s="19">
        <f t="shared" si="1910"/>
        <v>0</v>
      </c>
      <c r="CJ333" s="20"/>
      <c r="CK333" s="19">
        <f t="shared" si="1911"/>
        <v>0</v>
      </c>
      <c r="CL333" s="20"/>
      <c r="CM333" s="19">
        <f t="shared" si="1912"/>
        <v>0</v>
      </c>
      <c r="CN333" s="20">
        <v>47</v>
      </c>
      <c r="CO333" s="19">
        <f t="shared" si="1913"/>
        <v>1295865.2</v>
      </c>
      <c r="CP333" s="20">
        <v>29</v>
      </c>
      <c r="CQ333" s="19">
        <f t="shared" si="1914"/>
        <v>799576.39999999991</v>
      </c>
      <c r="CR333" s="20">
        <v>57</v>
      </c>
      <c r="CS333" s="19">
        <f t="shared" si="1915"/>
        <v>1571581.2</v>
      </c>
      <c r="CT333" s="20">
        <v>0</v>
      </c>
      <c r="CU333" s="19">
        <f t="shared" si="1916"/>
        <v>0</v>
      </c>
      <c r="CV333" s="24"/>
      <c r="CW333" s="19">
        <f t="shared" si="1917"/>
        <v>0</v>
      </c>
      <c r="CX333" s="20"/>
      <c r="CY333" s="19">
        <f t="shared" si="1918"/>
        <v>0</v>
      </c>
      <c r="CZ333" s="20">
        <v>0</v>
      </c>
      <c r="DA333" s="19">
        <f t="shared" si="1919"/>
        <v>0</v>
      </c>
      <c r="DB333" s="20">
        <v>11</v>
      </c>
      <c r="DC333" s="19">
        <f t="shared" si="1920"/>
        <v>363945.12</v>
      </c>
      <c r="DD333" s="20"/>
      <c r="DE333" s="19">
        <f t="shared" si="1921"/>
        <v>0</v>
      </c>
      <c r="DF333" s="20">
        <v>24</v>
      </c>
      <c r="DG333" s="19">
        <f t="shared" si="1922"/>
        <v>794062.08</v>
      </c>
      <c r="DH333" s="20"/>
      <c r="DI333" s="19">
        <f t="shared" si="1923"/>
        <v>0</v>
      </c>
      <c r="DJ333" s="20">
        <v>7</v>
      </c>
      <c r="DK333" s="19">
        <f t="shared" si="1924"/>
        <v>354295.06</v>
      </c>
      <c r="DL333" s="19">
        <f t="shared" si="1872"/>
        <v>1341</v>
      </c>
      <c r="DM333" s="19">
        <f t="shared" si="1872"/>
        <v>40432372.82</v>
      </c>
    </row>
    <row r="334" spans="1:117" ht="36" customHeight="1" x14ac:dyDescent="0.25">
      <c r="A334" s="123"/>
      <c r="B334" s="81">
        <v>287</v>
      </c>
      <c r="C334" s="13" t="s">
        <v>453</v>
      </c>
      <c r="D334" s="14">
        <v>22900</v>
      </c>
      <c r="E334" s="23">
        <v>1.24</v>
      </c>
      <c r="F334" s="23"/>
      <c r="G334" s="16">
        <v>1</v>
      </c>
      <c r="H334" s="14">
        <v>1.4</v>
      </c>
      <c r="I334" s="14">
        <v>1.68</v>
      </c>
      <c r="J334" s="14">
        <v>2.23</v>
      </c>
      <c r="K334" s="17">
        <v>2.57</v>
      </c>
      <c r="L334" s="20">
        <v>2</v>
      </c>
      <c r="M334" s="19">
        <f t="shared" si="1873"/>
        <v>79508.799999999988</v>
      </c>
      <c r="N334" s="20">
        <v>13</v>
      </c>
      <c r="O334" s="20">
        <f t="shared" si="1874"/>
        <v>516807.19999999995</v>
      </c>
      <c r="P334" s="20"/>
      <c r="Q334" s="19">
        <f t="shared" si="1875"/>
        <v>0</v>
      </c>
      <c r="R334" s="20"/>
      <c r="S334" s="19">
        <f t="shared" si="1876"/>
        <v>0</v>
      </c>
      <c r="T334" s="20"/>
      <c r="U334" s="19">
        <f t="shared" si="1877"/>
        <v>0</v>
      </c>
      <c r="V334" s="20">
        <v>0</v>
      </c>
      <c r="W334" s="19">
        <f t="shared" si="1878"/>
        <v>0</v>
      </c>
      <c r="X334" s="20"/>
      <c r="Y334" s="19">
        <f t="shared" si="1879"/>
        <v>0</v>
      </c>
      <c r="Z334" s="20">
        <v>0</v>
      </c>
      <c r="AA334" s="19">
        <f t="shared" si="1880"/>
        <v>0</v>
      </c>
      <c r="AB334" s="20">
        <v>4</v>
      </c>
      <c r="AC334" s="19">
        <f t="shared" si="1881"/>
        <v>159017.59999999998</v>
      </c>
      <c r="AD334" s="20">
        <v>0</v>
      </c>
      <c r="AE334" s="19">
        <f t="shared" si="1882"/>
        <v>0</v>
      </c>
      <c r="AF334" s="77"/>
      <c r="AG334" s="19">
        <f t="shared" si="1883"/>
        <v>0</v>
      </c>
      <c r="AH334" s="20">
        <v>21</v>
      </c>
      <c r="AI334" s="19">
        <f t="shared" si="1884"/>
        <v>834842.39999999991</v>
      </c>
      <c r="AJ334" s="24">
        <v>1</v>
      </c>
      <c r="AK334" s="19">
        <f t="shared" si="1885"/>
        <v>47705.279999999999</v>
      </c>
      <c r="AL334" s="20">
        <v>4</v>
      </c>
      <c r="AM334" s="19">
        <f t="shared" si="1886"/>
        <v>190821.12</v>
      </c>
      <c r="AN334" s="20"/>
      <c r="AO334" s="19">
        <f t="shared" si="1887"/>
        <v>0</v>
      </c>
      <c r="AP334" s="20">
        <v>0</v>
      </c>
      <c r="AQ334" s="20">
        <f t="shared" si="1888"/>
        <v>0</v>
      </c>
      <c r="AR334" s="20">
        <v>86</v>
      </c>
      <c r="AS334" s="20">
        <f t="shared" si="1889"/>
        <v>3418878.4</v>
      </c>
      <c r="AT334" s="20">
        <v>0</v>
      </c>
      <c r="AU334" s="19">
        <f t="shared" si="1890"/>
        <v>0</v>
      </c>
      <c r="AV334" s="20">
        <v>0</v>
      </c>
      <c r="AW334" s="19">
        <f t="shared" si="1891"/>
        <v>0</v>
      </c>
      <c r="AX334" s="20">
        <v>0</v>
      </c>
      <c r="AY334" s="19">
        <f t="shared" si="1892"/>
        <v>0</v>
      </c>
      <c r="AZ334" s="20">
        <v>7</v>
      </c>
      <c r="BA334" s="19">
        <f t="shared" si="1893"/>
        <v>278280.8</v>
      </c>
      <c r="BB334" s="20"/>
      <c r="BC334" s="19">
        <f t="shared" si="1894"/>
        <v>0</v>
      </c>
      <c r="BD334" s="20">
        <v>20</v>
      </c>
      <c r="BE334" s="19">
        <f t="shared" si="1895"/>
        <v>954105.6</v>
      </c>
      <c r="BF334" s="20">
        <v>40</v>
      </c>
      <c r="BG334" s="19">
        <f t="shared" si="1896"/>
        <v>1908211.2</v>
      </c>
      <c r="BH334" s="20">
        <v>0</v>
      </c>
      <c r="BI334" s="19">
        <f t="shared" si="1897"/>
        <v>0</v>
      </c>
      <c r="BJ334" s="20">
        <v>0</v>
      </c>
      <c r="BK334" s="19">
        <f t="shared" si="1898"/>
        <v>0</v>
      </c>
      <c r="BL334" s="20">
        <v>3</v>
      </c>
      <c r="BM334" s="19">
        <f t="shared" si="1899"/>
        <v>143115.84</v>
      </c>
      <c r="BN334" s="20">
        <v>3</v>
      </c>
      <c r="BO334" s="19">
        <f t="shared" si="1900"/>
        <v>143115.84</v>
      </c>
      <c r="BP334" s="20">
        <v>1</v>
      </c>
      <c r="BQ334" s="19">
        <f t="shared" si="1901"/>
        <v>47705.279999999999</v>
      </c>
      <c r="BR334" s="20"/>
      <c r="BS334" s="19">
        <f t="shared" si="1902"/>
        <v>0</v>
      </c>
      <c r="BT334" s="20">
        <v>3</v>
      </c>
      <c r="BU334" s="19">
        <f t="shared" si="1903"/>
        <v>143115.84</v>
      </c>
      <c r="BV334" s="20">
        <v>12</v>
      </c>
      <c r="BW334" s="19">
        <f t="shared" si="1904"/>
        <v>572463.35999999999</v>
      </c>
      <c r="BX334" s="20">
        <v>1</v>
      </c>
      <c r="BY334" s="22">
        <f t="shared" si="1905"/>
        <v>47705.279999999999</v>
      </c>
      <c r="BZ334" s="20">
        <v>0</v>
      </c>
      <c r="CA334" s="19">
        <f t="shared" si="1906"/>
        <v>0</v>
      </c>
      <c r="CB334" s="20">
        <v>0</v>
      </c>
      <c r="CC334" s="19">
        <f t="shared" si="1907"/>
        <v>0</v>
      </c>
      <c r="CD334" s="20"/>
      <c r="CE334" s="21">
        <f t="shared" si="1908"/>
        <v>0</v>
      </c>
      <c r="CF334" s="20"/>
      <c r="CG334" s="20">
        <f t="shared" si="1909"/>
        <v>0</v>
      </c>
      <c r="CH334" s="20"/>
      <c r="CI334" s="19">
        <f t="shared" si="1910"/>
        <v>0</v>
      </c>
      <c r="CJ334" s="20">
        <v>0</v>
      </c>
      <c r="CK334" s="19">
        <f t="shared" si="1911"/>
        <v>0</v>
      </c>
      <c r="CL334" s="20"/>
      <c r="CM334" s="19">
        <f t="shared" si="1912"/>
        <v>0</v>
      </c>
      <c r="CN334" s="20"/>
      <c r="CO334" s="19">
        <f t="shared" si="1913"/>
        <v>0</v>
      </c>
      <c r="CP334" s="20"/>
      <c r="CQ334" s="19">
        <f t="shared" si="1914"/>
        <v>0</v>
      </c>
      <c r="CR334" s="20">
        <v>5</v>
      </c>
      <c r="CS334" s="19">
        <f t="shared" si="1915"/>
        <v>198772</v>
      </c>
      <c r="CT334" s="20">
        <v>0</v>
      </c>
      <c r="CU334" s="19">
        <f t="shared" si="1916"/>
        <v>0</v>
      </c>
      <c r="CV334" s="24"/>
      <c r="CW334" s="19">
        <f t="shared" si="1917"/>
        <v>0</v>
      </c>
      <c r="CX334" s="20"/>
      <c r="CY334" s="19">
        <f t="shared" si="1918"/>
        <v>0</v>
      </c>
      <c r="CZ334" s="20">
        <v>0</v>
      </c>
      <c r="DA334" s="19">
        <f t="shared" si="1919"/>
        <v>0</v>
      </c>
      <c r="DB334" s="20">
        <v>4</v>
      </c>
      <c r="DC334" s="19">
        <f t="shared" si="1920"/>
        <v>190821.12</v>
      </c>
      <c r="DD334" s="20"/>
      <c r="DE334" s="19">
        <f t="shared" si="1921"/>
        <v>0</v>
      </c>
      <c r="DF334" s="20">
        <v>3</v>
      </c>
      <c r="DG334" s="19">
        <f t="shared" si="1922"/>
        <v>143115.84</v>
      </c>
      <c r="DH334" s="20"/>
      <c r="DI334" s="19">
        <f t="shared" si="1923"/>
        <v>0</v>
      </c>
      <c r="DJ334" s="20"/>
      <c r="DK334" s="19">
        <f t="shared" si="1924"/>
        <v>0</v>
      </c>
      <c r="DL334" s="19">
        <f t="shared" si="1872"/>
        <v>233</v>
      </c>
      <c r="DM334" s="19">
        <f t="shared" si="1872"/>
        <v>10018108.799999997</v>
      </c>
    </row>
    <row r="335" spans="1:117" ht="36" customHeight="1" x14ac:dyDescent="0.25">
      <c r="A335" s="123"/>
      <c r="B335" s="81">
        <v>288</v>
      </c>
      <c r="C335" s="13" t="s">
        <v>454</v>
      </c>
      <c r="D335" s="14">
        <v>22900</v>
      </c>
      <c r="E335" s="23">
        <v>1.78</v>
      </c>
      <c r="F335" s="23"/>
      <c r="G335" s="16">
        <v>1</v>
      </c>
      <c r="H335" s="14">
        <v>1.4</v>
      </c>
      <c r="I335" s="14">
        <v>1.68</v>
      </c>
      <c r="J335" s="14">
        <v>2.23</v>
      </c>
      <c r="K335" s="17">
        <v>2.57</v>
      </c>
      <c r="L335" s="20">
        <v>100</v>
      </c>
      <c r="M335" s="19">
        <f t="shared" si="1873"/>
        <v>5706680</v>
      </c>
      <c r="N335" s="20">
        <v>150</v>
      </c>
      <c r="O335" s="20">
        <f t="shared" si="1874"/>
        <v>8560020</v>
      </c>
      <c r="P335" s="20"/>
      <c r="Q335" s="19">
        <f t="shared" si="1875"/>
        <v>0</v>
      </c>
      <c r="R335" s="20"/>
      <c r="S335" s="19">
        <f t="shared" si="1876"/>
        <v>0</v>
      </c>
      <c r="T335" s="20"/>
      <c r="U335" s="19">
        <f t="shared" si="1877"/>
        <v>0</v>
      </c>
      <c r="V335" s="20"/>
      <c r="W335" s="19">
        <f t="shared" si="1878"/>
        <v>0</v>
      </c>
      <c r="X335" s="20"/>
      <c r="Y335" s="19">
        <f t="shared" si="1879"/>
        <v>0</v>
      </c>
      <c r="Z335" s="20"/>
      <c r="AA335" s="19">
        <f t="shared" si="1880"/>
        <v>0</v>
      </c>
      <c r="AB335" s="20">
        <v>9</v>
      </c>
      <c r="AC335" s="19">
        <f t="shared" si="1881"/>
        <v>513601.19999999995</v>
      </c>
      <c r="AD335" s="20"/>
      <c r="AE335" s="19">
        <f t="shared" si="1882"/>
        <v>0</v>
      </c>
      <c r="AF335" s="77"/>
      <c r="AG335" s="19">
        <f t="shared" si="1883"/>
        <v>0</v>
      </c>
      <c r="AH335" s="20">
        <v>16</v>
      </c>
      <c r="AI335" s="19">
        <f t="shared" si="1884"/>
        <v>913068.79999999993</v>
      </c>
      <c r="AJ335" s="24"/>
      <c r="AK335" s="19">
        <f t="shared" si="1885"/>
        <v>0</v>
      </c>
      <c r="AL335" s="20">
        <v>3</v>
      </c>
      <c r="AM335" s="19">
        <f t="shared" si="1886"/>
        <v>205440.47999999998</v>
      </c>
      <c r="AN335" s="20"/>
      <c r="AO335" s="19">
        <f t="shared" si="1887"/>
        <v>0</v>
      </c>
      <c r="AP335" s="20"/>
      <c r="AQ335" s="20">
        <f t="shared" si="1888"/>
        <v>0</v>
      </c>
      <c r="AR335" s="20">
        <v>79</v>
      </c>
      <c r="AS335" s="20">
        <f t="shared" si="1889"/>
        <v>4508277.1999999993</v>
      </c>
      <c r="AT335" s="20"/>
      <c r="AU335" s="19">
        <f t="shared" si="1890"/>
        <v>0</v>
      </c>
      <c r="AV335" s="20"/>
      <c r="AW335" s="19">
        <f t="shared" si="1891"/>
        <v>0</v>
      </c>
      <c r="AX335" s="20"/>
      <c r="AY335" s="19">
        <f t="shared" si="1892"/>
        <v>0</v>
      </c>
      <c r="AZ335" s="20"/>
      <c r="BA335" s="19">
        <f t="shared" si="1893"/>
        <v>0</v>
      </c>
      <c r="BB335" s="20">
        <v>4</v>
      </c>
      <c r="BC335" s="19">
        <f t="shared" si="1894"/>
        <v>228267.19999999998</v>
      </c>
      <c r="BD335" s="20"/>
      <c r="BE335" s="19">
        <f t="shared" si="1895"/>
        <v>0</v>
      </c>
      <c r="BF335" s="20">
        <v>20</v>
      </c>
      <c r="BG335" s="19">
        <f t="shared" si="1896"/>
        <v>1369603.2</v>
      </c>
      <c r="BH335" s="20"/>
      <c r="BI335" s="19">
        <f t="shared" si="1897"/>
        <v>0</v>
      </c>
      <c r="BJ335" s="20"/>
      <c r="BK335" s="19">
        <f t="shared" si="1898"/>
        <v>0</v>
      </c>
      <c r="BL335" s="20">
        <f>21-3</f>
        <v>18</v>
      </c>
      <c r="BM335" s="19">
        <f t="shared" si="1899"/>
        <v>1232642.8799999999</v>
      </c>
      <c r="BN335" s="20">
        <v>2</v>
      </c>
      <c r="BO335" s="19">
        <f t="shared" si="1900"/>
        <v>136960.32000000001</v>
      </c>
      <c r="BP335" s="20"/>
      <c r="BQ335" s="19">
        <f t="shared" si="1901"/>
        <v>0</v>
      </c>
      <c r="BR335" s="20"/>
      <c r="BS335" s="19">
        <f t="shared" si="1902"/>
        <v>0</v>
      </c>
      <c r="BT335" s="20"/>
      <c r="BU335" s="19">
        <f t="shared" si="1903"/>
        <v>0</v>
      </c>
      <c r="BV335" s="20"/>
      <c r="BW335" s="19">
        <f t="shared" si="1904"/>
        <v>0</v>
      </c>
      <c r="BX335" s="20">
        <v>28</v>
      </c>
      <c r="BY335" s="22">
        <f t="shared" si="1905"/>
        <v>1917444.48</v>
      </c>
      <c r="BZ335" s="20"/>
      <c r="CA335" s="19">
        <f t="shared" si="1906"/>
        <v>0</v>
      </c>
      <c r="CB335" s="20"/>
      <c r="CC335" s="19">
        <f t="shared" si="1907"/>
        <v>0</v>
      </c>
      <c r="CD335" s="20">
        <v>10</v>
      </c>
      <c r="CE335" s="21">
        <f t="shared" si="1908"/>
        <v>570668</v>
      </c>
      <c r="CF335" s="20"/>
      <c r="CG335" s="20">
        <f t="shared" si="1909"/>
        <v>0</v>
      </c>
      <c r="CH335" s="20"/>
      <c r="CI335" s="19">
        <f t="shared" si="1910"/>
        <v>0</v>
      </c>
      <c r="CJ335" s="20"/>
      <c r="CK335" s="19">
        <f t="shared" si="1911"/>
        <v>0</v>
      </c>
      <c r="CL335" s="20"/>
      <c r="CM335" s="19">
        <f t="shared" si="1912"/>
        <v>0</v>
      </c>
      <c r="CN335" s="20"/>
      <c r="CO335" s="19">
        <f t="shared" si="1913"/>
        <v>0</v>
      </c>
      <c r="CP335" s="20"/>
      <c r="CQ335" s="19">
        <f t="shared" si="1914"/>
        <v>0</v>
      </c>
      <c r="CR335" s="20"/>
      <c r="CS335" s="19">
        <f t="shared" si="1915"/>
        <v>0</v>
      </c>
      <c r="CT335" s="20"/>
      <c r="CU335" s="19">
        <f t="shared" si="1916"/>
        <v>0</v>
      </c>
      <c r="CV335" s="24"/>
      <c r="CW335" s="19">
        <f t="shared" si="1917"/>
        <v>0</v>
      </c>
      <c r="CX335" s="20"/>
      <c r="CY335" s="19">
        <f t="shared" si="1918"/>
        <v>0</v>
      </c>
      <c r="CZ335" s="20"/>
      <c r="DA335" s="19">
        <f t="shared" si="1919"/>
        <v>0</v>
      </c>
      <c r="DB335" s="20"/>
      <c r="DC335" s="19">
        <f t="shared" si="1920"/>
        <v>0</v>
      </c>
      <c r="DD335" s="20"/>
      <c r="DE335" s="19">
        <f t="shared" si="1921"/>
        <v>0</v>
      </c>
      <c r="DF335" s="20"/>
      <c r="DG335" s="19">
        <f t="shared" si="1922"/>
        <v>0</v>
      </c>
      <c r="DH335" s="20"/>
      <c r="DI335" s="19">
        <f t="shared" si="1923"/>
        <v>0</v>
      </c>
      <c r="DJ335" s="20"/>
      <c r="DK335" s="19">
        <f t="shared" si="1924"/>
        <v>0</v>
      </c>
      <c r="DL335" s="19">
        <f t="shared" si="1872"/>
        <v>439</v>
      </c>
      <c r="DM335" s="19">
        <f t="shared" si="1872"/>
        <v>25862673.759999998</v>
      </c>
    </row>
    <row r="336" spans="1:117" ht="30" customHeight="1" x14ac:dyDescent="0.25">
      <c r="A336" s="123"/>
      <c r="B336" s="81">
        <v>289</v>
      </c>
      <c r="C336" s="13" t="s">
        <v>455</v>
      </c>
      <c r="D336" s="14">
        <v>22900</v>
      </c>
      <c r="E336" s="23">
        <v>1.1299999999999999</v>
      </c>
      <c r="F336" s="23"/>
      <c r="G336" s="16">
        <v>1</v>
      </c>
      <c r="H336" s="14">
        <v>1.4</v>
      </c>
      <c r="I336" s="14">
        <v>1.68</v>
      </c>
      <c r="J336" s="14">
        <v>2.23</v>
      </c>
      <c r="K336" s="17">
        <v>2.57</v>
      </c>
      <c r="L336" s="20">
        <v>57</v>
      </c>
      <c r="M336" s="19">
        <f t="shared" si="1499"/>
        <v>2271483.0599999996</v>
      </c>
      <c r="N336" s="20">
        <v>31</v>
      </c>
      <c r="O336" s="20">
        <f>(N336*$D336*$E336*$G336*$H336*$O$14)</f>
        <v>1235367.98</v>
      </c>
      <c r="P336" s="20">
        <v>15</v>
      </c>
      <c r="Q336" s="19">
        <f>(P336*$D336*$E336*$G336*$H336*$Q$14)</f>
        <v>597758.69999999995</v>
      </c>
      <c r="R336" s="20">
        <v>21</v>
      </c>
      <c r="S336" s="19">
        <f t="shared" ref="S336:S338" si="1925">(R336/12*7*$D336*$E336*$G336*$H336*$S$14)+(R336/12*5*$D336*$E336*$G336*$H336*$S$15)</f>
        <v>852711.8424999998</v>
      </c>
      <c r="T336" s="20">
        <v>48</v>
      </c>
      <c r="U336" s="19">
        <f>(T336*$D336*$E336*$G336*$H336*$U$14)</f>
        <v>1912827.8399999999</v>
      </c>
      <c r="V336" s="20">
        <v>0</v>
      </c>
      <c r="W336" s="19">
        <f>(V336*$D336*$E336*$G336*$H336*$W$14)</f>
        <v>0</v>
      </c>
      <c r="X336" s="20"/>
      <c r="Y336" s="19">
        <f>(X336*$D336*$E336*$G336*$H336*$Y$14)</f>
        <v>0</v>
      </c>
      <c r="Z336" s="20">
        <v>0</v>
      </c>
      <c r="AA336" s="19">
        <f>(Z336*$D336*$E336*$G336*$H336*$AA$14)</f>
        <v>0</v>
      </c>
      <c r="AB336" s="20">
        <v>33</v>
      </c>
      <c r="AC336" s="19">
        <f>(AB336*$D336*$E336*$G336*$H336*$AC$14)</f>
        <v>1315069.1399999997</v>
      </c>
      <c r="AD336" s="20">
        <v>0</v>
      </c>
      <c r="AE336" s="19">
        <f>(AD336*$D336*$E336*$G336*$H336*$AE$14)</f>
        <v>0</v>
      </c>
      <c r="AF336" s="77"/>
      <c r="AG336" s="19">
        <f>(AF336*$D336*$E336*$G336*$H336*$AG$14)</f>
        <v>0</v>
      </c>
      <c r="AH336" s="20">
        <v>20</v>
      </c>
      <c r="AI336" s="19">
        <f>(AH336*$D336*$E336*$G336*$H336*$AI$14)</f>
        <v>797011.6</v>
      </c>
      <c r="AJ336" s="24">
        <v>16</v>
      </c>
      <c r="AK336" s="19">
        <f>(AJ336*$D336*$E336*$G336*$I336*$AK$14)</f>
        <v>765131.13599999994</v>
      </c>
      <c r="AL336" s="20"/>
      <c r="AM336" s="19">
        <f>(AL336*$D336*$E336*$G336*$I336*$AM$14)</f>
        <v>0</v>
      </c>
      <c r="AN336" s="20"/>
      <c r="AO336" s="19">
        <f>(AN336*$D336*$E336*$G336*$H336*$AO$14)</f>
        <v>0</v>
      </c>
      <c r="AP336" s="20">
        <v>0</v>
      </c>
      <c r="AQ336" s="20">
        <f>(AP336*$D336*$E336*$G336*$H336*$AQ$14)</f>
        <v>0</v>
      </c>
      <c r="AR336" s="20">
        <v>40</v>
      </c>
      <c r="AS336" s="20">
        <f>(AR336*$D336*$E336*$G336*$H336*$AS$14)</f>
        <v>1666478.7999999996</v>
      </c>
      <c r="AT336" s="20">
        <v>0</v>
      </c>
      <c r="AU336" s="19">
        <f>(AT336*$D336*$E336*$G336*$H336*$AU$14)</f>
        <v>0</v>
      </c>
      <c r="AV336" s="20">
        <v>0</v>
      </c>
      <c r="AW336" s="19">
        <f>(AV336*$D336*$E336*$G336*$H336*$AW$14)</f>
        <v>0</v>
      </c>
      <c r="AX336" s="20">
        <v>0</v>
      </c>
      <c r="AY336" s="19">
        <f>(AX336*$D336*$E336*$G336*$H336*$AY$14)</f>
        <v>0</v>
      </c>
      <c r="AZ336" s="20"/>
      <c r="BA336" s="19">
        <f>(AZ336*$D336*$E336*$G336*$H336*$BA$14)</f>
        <v>0</v>
      </c>
      <c r="BB336" s="20">
        <v>4</v>
      </c>
      <c r="BC336" s="19">
        <f>(BB336*$D336*$E336*$G336*$H336*$BC$14)</f>
        <v>159402.32</v>
      </c>
      <c r="BD336" s="20">
        <v>17</v>
      </c>
      <c r="BE336" s="19">
        <f>(BD336*$D336*$E336*$G336*$I336*$BE$14)</f>
        <v>739047.11999999988</v>
      </c>
      <c r="BF336" s="20">
        <v>37</v>
      </c>
      <c r="BG336" s="19">
        <f>(BF336*$D336*$E336*$G336*$I336*$BG$14)</f>
        <v>1608514.3199999998</v>
      </c>
      <c r="BH336" s="20">
        <v>0</v>
      </c>
      <c r="BI336" s="19">
        <f>(BH336*$D336*$E336*$G336*$I336*$BI$14)</f>
        <v>0</v>
      </c>
      <c r="BJ336" s="20">
        <v>0</v>
      </c>
      <c r="BK336" s="19">
        <f>(BJ336*$D336*$E336*$G336*$I336*$BK$14)</f>
        <v>0</v>
      </c>
      <c r="BL336" s="20">
        <f>7-2</f>
        <v>5</v>
      </c>
      <c r="BM336" s="19">
        <f>(BL336*$D336*$E336*$G336*$I336*$BM$14)</f>
        <v>239103.47999999998</v>
      </c>
      <c r="BN336" s="20">
        <v>4</v>
      </c>
      <c r="BO336" s="19">
        <f>(BN336*$D336*$E336*$G336*$I336*$BO$14)</f>
        <v>173893.43999999997</v>
      </c>
      <c r="BP336" s="20"/>
      <c r="BQ336" s="19">
        <f>(BP336*$D336*$E336*$G336*$I336*$BQ$14)</f>
        <v>0</v>
      </c>
      <c r="BR336" s="20"/>
      <c r="BS336" s="19">
        <f>(BR336*$D336*$E336*$G336*$I336*$BS$14)</f>
        <v>0</v>
      </c>
      <c r="BT336" s="20">
        <v>7</v>
      </c>
      <c r="BU336" s="19">
        <f>(BT336*$D336*$E336*$G336*$I336*$BU$14)</f>
        <v>380391.89999999997</v>
      </c>
      <c r="BV336" s="20">
        <v>15</v>
      </c>
      <c r="BW336" s="19">
        <f>(BV336*$D336*$E336*$G336*$I336*$BW$14)</f>
        <v>652100.39999999991</v>
      </c>
      <c r="BX336" s="20">
        <v>5</v>
      </c>
      <c r="BY336" s="22">
        <f>(BX336*$D336*$E336*$G336*$I336*$BY$14)</f>
        <v>217366.79999999996</v>
      </c>
      <c r="BZ336" s="20">
        <v>0</v>
      </c>
      <c r="CA336" s="19">
        <f>(BZ336*$D336*$E336*$G336*$H336*$CA$14)</f>
        <v>0</v>
      </c>
      <c r="CB336" s="20">
        <v>0</v>
      </c>
      <c r="CC336" s="19">
        <f>(CB336*$D336*$E336*$G336*$H336*$CC$14)</f>
        <v>0</v>
      </c>
      <c r="CD336" s="20">
        <v>1</v>
      </c>
      <c r="CE336" s="21">
        <f>(CD336*$D336*$E336*$G336*$H336*$CE$14)</f>
        <v>36227.799999999996</v>
      </c>
      <c r="CF336" s="20"/>
      <c r="CG336" s="20">
        <f>(CF336*$D336*$E336*$G336*$H336*$CG$14)</f>
        <v>0</v>
      </c>
      <c r="CH336" s="20"/>
      <c r="CI336" s="19">
        <f>(CH336*$D336*$E336*$G336*$I336*$CI$14)</f>
        <v>0</v>
      </c>
      <c r="CJ336" s="20">
        <v>0</v>
      </c>
      <c r="CK336" s="19">
        <f>(CJ336*$D336*$E336*$G336*$H336*$CK$14)</f>
        <v>0</v>
      </c>
      <c r="CL336" s="20"/>
      <c r="CM336" s="19">
        <f>(CL336*$D336*$E336*$G336*$H336*$CM$14)</f>
        <v>0</v>
      </c>
      <c r="CN336" s="20"/>
      <c r="CO336" s="19">
        <f>(CN336*$D336*$E336*$G336*$H336*$CO$14)</f>
        <v>0</v>
      </c>
      <c r="CP336" s="20"/>
      <c r="CQ336" s="19">
        <f>(CP336*$D336*$E336*$G336*$H336*$CQ$14)</f>
        <v>0</v>
      </c>
      <c r="CR336" s="20">
        <v>1</v>
      </c>
      <c r="CS336" s="19">
        <f>(CR336*$D336*$E336*$G336*$H336*$CS$14)</f>
        <v>40937.41399999999</v>
      </c>
      <c r="CT336" s="20">
        <v>0</v>
      </c>
      <c r="CU336" s="19">
        <f>(CT336*$D336*$E336*$G336*$I336*$CU$14)</f>
        <v>0</v>
      </c>
      <c r="CV336" s="24"/>
      <c r="CW336" s="19">
        <f>(CV336*$D336*$E336*$G336*$I336*$CW$14)</f>
        <v>0</v>
      </c>
      <c r="CX336" s="20"/>
      <c r="CY336" s="19">
        <f>(CX336*$D336*$E336*$G336*$H336*$CY$14)</f>
        <v>0</v>
      </c>
      <c r="CZ336" s="20">
        <v>0</v>
      </c>
      <c r="DA336" s="19">
        <f>(CZ336*$D336*$E336*$G336*$I336*$DA$14)</f>
        <v>0</v>
      </c>
      <c r="DB336" s="20"/>
      <c r="DC336" s="19">
        <f>(DB336*$D336*$E336*$G336*$I336*$DC$14)</f>
        <v>0</v>
      </c>
      <c r="DD336" s="20"/>
      <c r="DE336" s="19">
        <f>(DD336*$D336*$E336*$G336*$I336*$DE$14)</f>
        <v>0</v>
      </c>
      <c r="DF336" s="20">
        <v>4</v>
      </c>
      <c r="DG336" s="19">
        <f>(DF336*$D336*$E336*$G336*$I336*$DG$14)</f>
        <v>196499.58719999995</v>
      </c>
      <c r="DH336" s="20"/>
      <c r="DI336" s="19">
        <f>(DH336*$D336*$E336*$G336*$J336*$DI$14)</f>
        <v>0</v>
      </c>
      <c r="DJ336" s="20"/>
      <c r="DK336" s="19">
        <f>(DJ336*$D336*$E336*$G336*$K336*$DK$14)</f>
        <v>0</v>
      </c>
      <c r="DL336" s="19">
        <f t="shared" si="1872"/>
        <v>381</v>
      </c>
      <c r="DM336" s="19">
        <f t="shared" si="1872"/>
        <v>15857324.679700002</v>
      </c>
    </row>
    <row r="337" spans="1:117" ht="30" customHeight="1" x14ac:dyDescent="0.25">
      <c r="A337" s="123"/>
      <c r="B337" s="81">
        <v>290</v>
      </c>
      <c r="C337" s="13" t="s">
        <v>456</v>
      </c>
      <c r="D337" s="14">
        <v>22900</v>
      </c>
      <c r="E337" s="23">
        <v>1.19</v>
      </c>
      <c r="F337" s="23"/>
      <c r="G337" s="16">
        <v>1</v>
      </c>
      <c r="H337" s="14">
        <v>1.4</v>
      </c>
      <c r="I337" s="14">
        <v>1.68</v>
      </c>
      <c r="J337" s="14">
        <v>2.23</v>
      </c>
      <c r="K337" s="17">
        <v>2.57</v>
      </c>
      <c r="L337" s="20">
        <v>12</v>
      </c>
      <c r="M337" s="19">
        <f t="shared" si="1499"/>
        <v>503598.48000000004</v>
      </c>
      <c r="N337" s="20">
        <v>6</v>
      </c>
      <c r="O337" s="20">
        <f>(N337*$D337*$E337*$G337*$H337*$O$14)</f>
        <v>251799.24000000002</v>
      </c>
      <c r="P337" s="20">
        <v>7</v>
      </c>
      <c r="Q337" s="19">
        <f>(P337*$D337*$E337*$G337*$H337*$Q$14)</f>
        <v>293765.78000000003</v>
      </c>
      <c r="R337" s="20">
        <v>30</v>
      </c>
      <c r="S337" s="19">
        <f t="shared" si="1925"/>
        <v>1282840.825</v>
      </c>
      <c r="T337" s="20">
        <v>7</v>
      </c>
      <c r="U337" s="19">
        <f>(T337*$D337*$E337*$G337*$H337*$U$14)</f>
        <v>293765.78000000003</v>
      </c>
      <c r="V337" s="20">
        <v>0</v>
      </c>
      <c r="W337" s="19">
        <f>(V337*$D337*$E337*$G337*$H337*$W$14)</f>
        <v>0</v>
      </c>
      <c r="X337" s="20"/>
      <c r="Y337" s="19">
        <f>(X337*$D337*$E337*$G337*$H337*$Y$14)</f>
        <v>0</v>
      </c>
      <c r="Z337" s="20">
        <v>0</v>
      </c>
      <c r="AA337" s="19">
        <f>(Z337*$D337*$E337*$G337*$H337*$AA$14)</f>
        <v>0</v>
      </c>
      <c r="AB337" s="20">
        <v>9</v>
      </c>
      <c r="AC337" s="19">
        <f>(AB337*$D337*$E337*$G337*$H337*$AC$14)</f>
        <v>377698.86</v>
      </c>
      <c r="AD337" s="20">
        <v>0</v>
      </c>
      <c r="AE337" s="19">
        <f>(AD337*$D337*$E337*$G337*$H337*$AE$14)</f>
        <v>0</v>
      </c>
      <c r="AF337" s="77"/>
      <c r="AG337" s="19">
        <f>(AF337*$D337*$E337*$G337*$H337*$AG$14)</f>
        <v>0</v>
      </c>
      <c r="AH337" s="20">
        <v>4</v>
      </c>
      <c r="AI337" s="19">
        <f>(AH337*$D337*$E337*$G337*$H337*$AI$14)</f>
        <v>167866.15999999997</v>
      </c>
      <c r="AJ337" s="24">
        <v>2</v>
      </c>
      <c r="AK337" s="19">
        <f>(AJ337*$D337*$E337*$G337*$I337*$AK$14)</f>
        <v>100719.69600000001</v>
      </c>
      <c r="AL337" s="20"/>
      <c r="AM337" s="19">
        <f>(AL337*$D337*$E337*$G337*$I337*$AM$14)</f>
        <v>0</v>
      </c>
      <c r="AN337" s="20"/>
      <c r="AO337" s="19">
        <f>(AN337*$D337*$E337*$G337*$H337*$AO$14)</f>
        <v>0</v>
      </c>
      <c r="AP337" s="20">
        <v>0</v>
      </c>
      <c r="AQ337" s="20">
        <f>(AP337*$D337*$E337*$G337*$H337*$AQ$14)</f>
        <v>0</v>
      </c>
      <c r="AR337" s="20">
        <f>103+34</f>
        <v>137</v>
      </c>
      <c r="AS337" s="20">
        <f>(AR337*$D337*$E337*$G337*$H337*$AS$14)</f>
        <v>6010753.0699999994</v>
      </c>
      <c r="AT337" s="20">
        <v>0</v>
      </c>
      <c r="AU337" s="19">
        <f>(AT337*$D337*$E337*$G337*$H337*$AU$14)</f>
        <v>0</v>
      </c>
      <c r="AV337" s="20">
        <v>0</v>
      </c>
      <c r="AW337" s="19">
        <f>(AV337*$D337*$E337*$G337*$H337*$AW$14)</f>
        <v>0</v>
      </c>
      <c r="AX337" s="20">
        <v>0</v>
      </c>
      <c r="AY337" s="19">
        <f>(AX337*$D337*$E337*$G337*$H337*$AY$14)</f>
        <v>0</v>
      </c>
      <c r="AZ337" s="20"/>
      <c r="BA337" s="19">
        <f>(AZ337*$D337*$E337*$G337*$H337*$BA$14)</f>
        <v>0</v>
      </c>
      <c r="BB337" s="20">
        <v>4</v>
      </c>
      <c r="BC337" s="19">
        <f>(BB337*$D337*$E337*$G337*$H337*$BC$14)</f>
        <v>167866.15999999997</v>
      </c>
      <c r="BD337" s="20"/>
      <c r="BE337" s="19">
        <f>(BD337*$D337*$E337*$G337*$I337*$BE$14)</f>
        <v>0</v>
      </c>
      <c r="BF337" s="20">
        <v>32</v>
      </c>
      <c r="BG337" s="19">
        <f>(BF337*$D337*$E337*$G337*$I337*$BG$14)</f>
        <v>1465013.76</v>
      </c>
      <c r="BH337" s="20">
        <v>0</v>
      </c>
      <c r="BI337" s="19">
        <f>(BH337*$D337*$E337*$G337*$I337*$BI$14)</f>
        <v>0</v>
      </c>
      <c r="BJ337" s="20"/>
      <c r="BK337" s="19">
        <f>(BJ337*$D337*$E337*$G337*$I337*$BK$14)</f>
        <v>0</v>
      </c>
      <c r="BL337" s="20">
        <f>23-3</f>
        <v>20</v>
      </c>
      <c r="BM337" s="19">
        <f>(BL337*$D337*$E337*$G337*$I337*$BM$14)</f>
        <v>1007196.9600000001</v>
      </c>
      <c r="BN337" s="20">
        <v>1</v>
      </c>
      <c r="BO337" s="19">
        <f>(BN337*$D337*$E337*$G337*$I337*$BO$14)</f>
        <v>45781.68</v>
      </c>
      <c r="BP337" s="20"/>
      <c r="BQ337" s="19">
        <f>(BP337*$D337*$E337*$G337*$I337*$BQ$14)</f>
        <v>0</v>
      </c>
      <c r="BR337" s="20"/>
      <c r="BS337" s="19">
        <f>(BR337*$D337*$E337*$G337*$I337*$BS$14)</f>
        <v>0</v>
      </c>
      <c r="BT337" s="20">
        <v>3</v>
      </c>
      <c r="BU337" s="19">
        <f>(BT337*$D337*$E337*$G337*$I337*$BU$14)</f>
        <v>171681.30000000002</v>
      </c>
      <c r="BV337" s="20"/>
      <c r="BW337" s="19">
        <f>(BV337*$D337*$E337*$G337*$I337*$BW$14)</f>
        <v>0</v>
      </c>
      <c r="BX337" s="20">
        <v>4</v>
      </c>
      <c r="BY337" s="22">
        <f>(BX337*$D337*$E337*$G337*$I337*$BY$14)</f>
        <v>183126.72</v>
      </c>
      <c r="BZ337" s="20">
        <v>0</v>
      </c>
      <c r="CA337" s="19">
        <f>(BZ337*$D337*$E337*$G337*$H337*$CA$14)</f>
        <v>0</v>
      </c>
      <c r="CB337" s="20">
        <v>0</v>
      </c>
      <c r="CC337" s="19">
        <f>(CB337*$D337*$E337*$G337*$H337*$CC$14)</f>
        <v>0</v>
      </c>
      <c r="CD337" s="20">
        <v>2</v>
      </c>
      <c r="CE337" s="21">
        <f>(CD337*$D337*$E337*$G337*$H337*$CE$14)</f>
        <v>76302.799999999988</v>
      </c>
      <c r="CF337" s="20"/>
      <c r="CG337" s="20">
        <f>(CF337*$D337*$E337*$G337*$H337*$CG$14)</f>
        <v>0</v>
      </c>
      <c r="CH337" s="20"/>
      <c r="CI337" s="19">
        <f>(CH337*$D337*$E337*$G337*$I337*$CI$14)</f>
        <v>0</v>
      </c>
      <c r="CJ337" s="20">
        <v>0</v>
      </c>
      <c r="CK337" s="19">
        <f>(CJ337*$D337*$E337*$G337*$H337*$CK$14)</f>
        <v>0</v>
      </c>
      <c r="CL337" s="20"/>
      <c r="CM337" s="19">
        <f>(CL337*$D337*$E337*$G337*$H337*$CM$14)</f>
        <v>0</v>
      </c>
      <c r="CN337" s="20">
        <v>1</v>
      </c>
      <c r="CO337" s="19">
        <f>(CN337*$D337*$E337*$G337*$H337*$CO$14)</f>
        <v>26705.979999999996</v>
      </c>
      <c r="CP337" s="20"/>
      <c r="CQ337" s="19">
        <f>(CP337*$D337*$E337*$G337*$H337*$CQ$14)</f>
        <v>0</v>
      </c>
      <c r="CR337" s="20"/>
      <c r="CS337" s="19">
        <f>(CR337*$D337*$E337*$G337*$H337*$CS$14)</f>
        <v>0</v>
      </c>
      <c r="CT337" s="20">
        <v>0</v>
      </c>
      <c r="CU337" s="19">
        <f>(CT337*$D337*$E337*$G337*$I337*$CU$14)</f>
        <v>0</v>
      </c>
      <c r="CV337" s="24"/>
      <c r="CW337" s="19">
        <f>(CV337*$D337*$E337*$G337*$I337*$CW$14)</f>
        <v>0</v>
      </c>
      <c r="CX337" s="20"/>
      <c r="CY337" s="19">
        <f>(CX337*$D337*$E337*$G337*$H337*$CY$14)</f>
        <v>0</v>
      </c>
      <c r="CZ337" s="20">
        <v>0</v>
      </c>
      <c r="DA337" s="19">
        <f>(CZ337*$D337*$E337*$G337*$I337*$DA$14)</f>
        <v>0</v>
      </c>
      <c r="DB337" s="20"/>
      <c r="DC337" s="19">
        <f>(DB337*$D337*$E337*$G337*$I337*$DC$14)</f>
        <v>0</v>
      </c>
      <c r="DD337" s="20"/>
      <c r="DE337" s="19">
        <f>(DD337*$D337*$E337*$G337*$I337*$DE$14)</f>
        <v>0</v>
      </c>
      <c r="DF337" s="20">
        <v>3</v>
      </c>
      <c r="DG337" s="19">
        <f>(DF337*$D337*$E337*$G337*$I337*$DG$14)</f>
        <v>155199.8952</v>
      </c>
      <c r="DH337" s="20"/>
      <c r="DI337" s="19">
        <f>(DH337*$D337*$E337*$G337*$J337*$DI$14)</f>
        <v>0</v>
      </c>
      <c r="DJ337" s="20">
        <v>1</v>
      </c>
      <c r="DK337" s="19">
        <f>(DJ337*$D337*$E337*$G337*$K337*$DK$14)</f>
        <v>84042.083999999988</v>
      </c>
      <c r="DL337" s="19">
        <f t="shared" si="1872"/>
        <v>285</v>
      </c>
      <c r="DM337" s="19">
        <f t="shared" si="1872"/>
        <v>12665725.230200002</v>
      </c>
    </row>
    <row r="338" spans="1:117" ht="30" customHeight="1" x14ac:dyDescent="0.25">
      <c r="A338" s="123"/>
      <c r="B338" s="81">
        <v>291</v>
      </c>
      <c r="C338" s="13" t="s">
        <v>457</v>
      </c>
      <c r="D338" s="14">
        <v>22900</v>
      </c>
      <c r="E338" s="23">
        <v>2.13</v>
      </c>
      <c r="F338" s="23"/>
      <c r="G338" s="16">
        <v>1</v>
      </c>
      <c r="H338" s="14">
        <v>1.4</v>
      </c>
      <c r="I338" s="14">
        <v>1.68</v>
      </c>
      <c r="J338" s="14">
        <v>2.23</v>
      </c>
      <c r="K338" s="17">
        <v>2.57</v>
      </c>
      <c r="L338" s="20"/>
      <c r="M338" s="19">
        <f t="shared" si="1499"/>
        <v>0</v>
      </c>
      <c r="N338" s="20">
        <v>5</v>
      </c>
      <c r="O338" s="20">
        <f>(N338*$D338*$E338*$G338*$H338*$O$14)</f>
        <v>375582.9</v>
      </c>
      <c r="P338" s="20">
        <v>48</v>
      </c>
      <c r="Q338" s="19">
        <f>(P338*$D338*$E338*$G338*$H338*$Q$14)</f>
        <v>3605595.8400000003</v>
      </c>
      <c r="R338" s="20">
        <v>12</v>
      </c>
      <c r="S338" s="19">
        <f t="shared" si="1925"/>
        <v>918470.91</v>
      </c>
      <c r="T338" s="20"/>
      <c r="U338" s="19">
        <f>(T338*$D338*$E338*$G338*$H338*$U$14)</f>
        <v>0</v>
      </c>
      <c r="V338" s="20">
        <v>0</v>
      </c>
      <c r="W338" s="19">
        <f>(V338*$D338*$E338*$G338*$H338*$W$14)</f>
        <v>0</v>
      </c>
      <c r="X338" s="20"/>
      <c r="Y338" s="19">
        <f>(X338*$D338*$E338*$G338*$H338*$Y$14)</f>
        <v>0</v>
      </c>
      <c r="Z338" s="20">
        <v>0</v>
      </c>
      <c r="AA338" s="19">
        <f>(Z338*$D338*$E338*$G338*$H338*$AA$14)</f>
        <v>0</v>
      </c>
      <c r="AB338" s="20">
        <v>1</v>
      </c>
      <c r="AC338" s="19">
        <f>(AB338*$D338*$E338*$G338*$H338*$AC$14)</f>
        <v>75116.580000000016</v>
      </c>
      <c r="AD338" s="20">
        <v>0</v>
      </c>
      <c r="AE338" s="19">
        <f>(AD338*$D338*$E338*$G338*$H338*$AE$14)</f>
        <v>0</v>
      </c>
      <c r="AF338" s="77"/>
      <c r="AG338" s="19">
        <f>(AF338*$D338*$E338*$G338*$H338*$AG$14)</f>
        <v>0</v>
      </c>
      <c r="AH338" s="20">
        <v>5</v>
      </c>
      <c r="AI338" s="19">
        <f>(AH338*$D338*$E338*$G338*$H338*$AI$14)</f>
        <v>375582.9</v>
      </c>
      <c r="AJ338" s="24">
        <v>6</v>
      </c>
      <c r="AK338" s="19">
        <f>(AJ338*$D338*$E338*$G338*$I338*$AK$14)</f>
        <v>540839.37600000005</v>
      </c>
      <c r="AL338" s="20"/>
      <c r="AM338" s="19">
        <f>(AL338*$D338*$E338*$G338*$I338*$AM$14)</f>
        <v>0</v>
      </c>
      <c r="AN338" s="20"/>
      <c r="AO338" s="19">
        <f>(AN338*$D338*$E338*$G338*$H338*$AO$14)</f>
        <v>0</v>
      </c>
      <c r="AP338" s="20">
        <v>0</v>
      </c>
      <c r="AQ338" s="20">
        <f>(AP338*$D338*$E338*$G338*$H338*$AQ$14)</f>
        <v>0</v>
      </c>
      <c r="AR338" s="20">
        <f>72-34</f>
        <v>38</v>
      </c>
      <c r="AS338" s="20">
        <f>(AR338*$D338*$E338*$G338*$H338*$AS$14)</f>
        <v>2984176.86</v>
      </c>
      <c r="AT338" s="20">
        <v>0</v>
      </c>
      <c r="AU338" s="19">
        <f>(AT338*$D338*$E338*$G338*$H338*$AU$14)</f>
        <v>0</v>
      </c>
      <c r="AV338" s="20">
        <v>0</v>
      </c>
      <c r="AW338" s="19">
        <f>(AV338*$D338*$E338*$G338*$H338*$AW$14)</f>
        <v>0</v>
      </c>
      <c r="AX338" s="20">
        <v>0</v>
      </c>
      <c r="AY338" s="19">
        <f>(AX338*$D338*$E338*$G338*$H338*$AY$14)</f>
        <v>0</v>
      </c>
      <c r="AZ338" s="20"/>
      <c r="BA338" s="19">
        <f>(AZ338*$D338*$E338*$G338*$H338*$BA$14)</f>
        <v>0</v>
      </c>
      <c r="BB338" s="20"/>
      <c r="BC338" s="19">
        <f>(BB338*$D338*$E338*$G338*$H338*$BC$14)</f>
        <v>0</v>
      </c>
      <c r="BD338" s="20"/>
      <c r="BE338" s="19">
        <f>(BD338*$D338*$E338*$G338*$I338*$BE$14)</f>
        <v>0</v>
      </c>
      <c r="BF338" s="20">
        <v>6</v>
      </c>
      <c r="BG338" s="19">
        <f>(BF338*$D338*$E338*$G338*$I338*$BG$14)</f>
        <v>491672.16</v>
      </c>
      <c r="BH338" s="20">
        <v>0</v>
      </c>
      <c r="BI338" s="19">
        <f>(BH338*$D338*$E338*$G338*$I338*$BI$14)</f>
        <v>0</v>
      </c>
      <c r="BJ338" s="20">
        <v>0</v>
      </c>
      <c r="BK338" s="19">
        <f>(BJ338*$D338*$E338*$G338*$I338*$BK$14)</f>
        <v>0</v>
      </c>
      <c r="BL338" s="20"/>
      <c r="BM338" s="19">
        <f>(BL338*$D338*$E338*$G338*$I338*$BM$14)</f>
        <v>0</v>
      </c>
      <c r="BN338" s="20"/>
      <c r="BO338" s="19">
        <f>(BN338*$D338*$E338*$G338*$I338*$BO$14)</f>
        <v>0</v>
      </c>
      <c r="BP338" s="20"/>
      <c r="BQ338" s="19">
        <f>(BP338*$D338*$E338*$G338*$I338*$BQ$14)</f>
        <v>0</v>
      </c>
      <c r="BR338" s="20"/>
      <c r="BS338" s="19">
        <f>(BR338*$D338*$E338*$G338*$I338*$BS$14)</f>
        <v>0</v>
      </c>
      <c r="BT338" s="20"/>
      <c r="BU338" s="19">
        <f>(BT338*$D338*$E338*$G338*$I338*$BU$14)</f>
        <v>0</v>
      </c>
      <c r="BV338" s="20"/>
      <c r="BW338" s="19">
        <f>(BV338*$D338*$E338*$G338*$I338*$BW$14)</f>
        <v>0</v>
      </c>
      <c r="BX338" s="20"/>
      <c r="BY338" s="22">
        <f>(BX338*$D338*$E338*$G338*$I338*$BY$14)</f>
        <v>0</v>
      </c>
      <c r="BZ338" s="20">
        <v>0</v>
      </c>
      <c r="CA338" s="19">
        <f>(BZ338*$D338*$E338*$G338*$H338*$CA$14)</f>
        <v>0</v>
      </c>
      <c r="CB338" s="20">
        <v>0</v>
      </c>
      <c r="CC338" s="19">
        <f>(CB338*$D338*$E338*$G338*$H338*$CC$14)</f>
        <v>0</v>
      </c>
      <c r="CD338" s="20">
        <v>0</v>
      </c>
      <c r="CE338" s="21">
        <f>(CD338*$D338*$E338*$G338*$H338*$CE$14)</f>
        <v>0</v>
      </c>
      <c r="CF338" s="20"/>
      <c r="CG338" s="20">
        <f>(CF338*$D338*$E338*$G338*$H338*$CG$14)</f>
        <v>0</v>
      </c>
      <c r="CH338" s="20"/>
      <c r="CI338" s="19">
        <f>(CH338*$D338*$E338*$G338*$I338*$CI$14)</f>
        <v>0</v>
      </c>
      <c r="CJ338" s="20">
        <v>0</v>
      </c>
      <c r="CK338" s="19">
        <f>(CJ338*$D338*$E338*$G338*$H338*$CK$14)</f>
        <v>0</v>
      </c>
      <c r="CL338" s="20"/>
      <c r="CM338" s="19">
        <f>(CL338*$D338*$E338*$G338*$H338*$CM$14)</f>
        <v>0</v>
      </c>
      <c r="CN338" s="20"/>
      <c r="CO338" s="19">
        <f>(CN338*$D338*$E338*$G338*$H338*$CO$14)</f>
        <v>0</v>
      </c>
      <c r="CP338" s="20"/>
      <c r="CQ338" s="19">
        <f>(CP338*$D338*$E338*$G338*$H338*$CQ$14)</f>
        <v>0</v>
      </c>
      <c r="CR338" s="20"/>
      <c r="CS338" s="19">
        <f>(CR338*$D338*$E338*$G338*$H338*$CS$14)</f>
        <v>0</v>
      </c>
      <c r="CT338" s="20">
        <v>0</v>
      </c>
      <c r="CU338" s="19">
        <f>(CT338*$D338*$E338*$G338*$I338*$CU$14)</f>
        <v>0</v>
      </c>
      <c r="CV338" s="24"/>
      <c r="CW338" s="19">
        <f>(CV338*$D338*$E338*$G338*$I338*$CW$14)</f>
        <v>0</v>
      </c>
      <c r="CX338" s="20"/>
      <c r="CY338" s="19">
        <f>(CX338*$D338*$E338*$G338*$H338*$CY$14)</f>
        <v>0</v>
      </c>
      <c r="CZ338" s="20">
        <v>0</v>
      </c>
      <c r="DA338" s="19">
        <f>(CZ338*$D338*$E338*$G338*$I338*$DA$14)</f>
        <v>0</v>
      </c>
      <c r="DB338" s="20">
        <v>1</v>
      </c>
      <c r="DC338" s="19">
        <f>(DB338*$D338*$E338*$G338*$I338*$DC$14)</f>
        <v>81945.36</v>
      </c>
      <c r="DD338" s="20"/>
      <c r="DE338" s="19">
        <f>(DD338*$D338*$E338*$G338*$I338*$DE$14)</f>
        <v>0</v>
      </c>
      <c r="DF338" s="20"/>
      <c r="DG338" s="19">
        <f>(DF338*$D338*$E338*$G338*$I338*$DG$14)</f>
        <v>0</v>
      </c>
      <c r="DH338" s="20"/>
      <c r="DI338" s="19">
        <f>(DH338*$D338*$E338*$G338*$J338*$DI$14)</f>
        <v>0</v>
      </c>
      <c r="DJ338" s="20"/>
      <c r="DK338" s="19">
        <f>(DJ338*$D338*$E338*$G338*$K338*$DK$14)</f>
        <v>0</v>
      </c>
      <c r="DL338" s="19">
        <f t="shared" si="1872"/>
        <v>122</v>
      </c>
      <c r="DM338" s="19">
        <f t="shared" si="1872"/>
        <v>9448982.8859999999</v>
      </c>
    </row>
    <row r="339" spans="1:117" ht="15.75" customHeight="1" x14ac:dyDescent="0.25">
      <c r="A339" s="124">
        <v>33</v>
      </c>
      <c r="B339" s="126"/>
      <c r="C339" s="56" t="s">
        <v>458</v>
      </c>
      <c r="D339" s="62">
        <v>22900</v>
      </c>
      <c r="E339" s="65">
        <v>1.95</v>
      </c>
      <c r="F339" s="54"/>
      <c r="G339" s="63">
        <v>1</v>
      </c>
      <c r="H339" s="62">
        <v>1.4</v>
      </c>
      <c r="I339" s="62">
        <v>1.68</v>
      </c>
      <c r="J339" s="62">
        <v>2.23</v>
      </c>
      <c r="K339" s="64">
        <v>2.57</v>
      </c>
      <c r="L339" s="28">
        <f>SUM(L340:L347)</f>
        <v>0</v>
      </c>
      <c r="M339" s="28">
        <f t="shared" ref="M339:BX339" si="1926">SUM(M340:M347)</f>
        <v>0</v>
      </c>
      <c r="N339" s="61">
        <f t="shared" si="1926"/>
        <v>515</v>
      </c>
      <c r="O339" s="61">
        <f t="shared" si="1926"/>
        <v>51029004.32</v>
      </c>
      <c r="P339" s="28">
        <f t="shared" si="1926"/>
        <v>0</v>
      </c>
      <c r="Q339" s="28">
        <f t="shared" si="1926"/>
        <v>0</v>
      </c>
      <c r="R339" s="61">
        <f t="shared" si="1926"/>
        <v>0</v>
      </c>
      <c r="S339" s="61">
        <f t="shared" si="1926"/>
        <v>0</v>
      </c>
      <c r="T339" s="28">
        <f t="shared" si="1926"/>
        <v>0</v>
      </c>
      <c r="U339" s="28">
        <f t="shared" si="1926"/>
        <v>0</v>
      </c>
      <c r="V339" s="28">
        <f t="shared" si="1926"/>
        <v>0</v>
      </c>
      <c r="W339" s="28">
        <f t="shared" si="1926"/>
        <v>0</v>
      </c>
      <c r="X339" s="28">
        <f t="shared" si="1926"/>
        <v>0</v>
      </c>
      <c r="Y339" s="28">
        <f t="shared" si="1926"/>
        <v>0</v>
      </c>
      <c r="Z339" s="28">
        <f t="shared" si="1926"/>
        <v>0</v>
      </c>
      <c r="AA339" s="28">
        <f t="shared" si="1926"/>
        <v>0</v>
      </c>
      <c r="AB339" s="28">
        <f t="shared" si="1926"/>
        <v>0</v>
      </c>
      <c r="AC339" s="28">
        <f t="shared" si="1926"/>
        <v>0</v>
      </c>
      <c r="AD339" s="28">
        <f t="shared" si="1926"/>
        <v>0</v>
      </c>
      <c r="AE339" s="28">
        <f t="shared" si="1926"/>
        <v>0</v>
      </c>
      <c r="AF339" s="28">
        <f t="shared" si="1926"/>
        <v>0</v>
      </c>
      <c r="AG339" s="28">
        <f t="shared" si="1926"/>
        <v>0</v>
      </c>
      <c r="AH339" s="28">
        <f t="shared" si="1926"/>
        <v>25</v>
      </c>
      <c r="AI339" s="28">
        <f t="shared" si="1926"/>
        <v>3879644.7199999997</v>
      </c>
      <c r="AJ339" s="12">
        <f t="shared" si="1926"/>
        <v>0</v>
      </c>
      <c r="AK339" s="28">
        <f t="shared" si="1926"/>
        <v>0</v>
      </c>
      <c r="AL339" s="28">
        <f t="shared" si="1926"/>
        <v>6</v>
      </c>
      <c r="AM339" s="28">
        <f t="shared" si="1926"/>
        <v>499789.75199999998</v>
      </c>
      <c r="AN339" s="61">
        <v>0</v>
      </c>
      <c r="AO339" s="61">
        <f t="shared" si="1926"/>
        <v>0</v>
      </c>
      <c r="AP339" s="61">
        <f t="shared" si="1926"/>
        <v>0</v>
      </c>
      <c r="AQ339" s="61">
        <f t="shared" si="1926"/>
        <v>0</v>
      </c>
      <c r="AR339" s="61">
        <f t="shared" si="1926"/>
        <v>16</v>
      </c>
      <c r="AS339" s="61">
        <f t="shared" si="1926"/>
        <v>1716620.6399999997</v>
      </c>
      <c r="AT339" s="28">
        <f t="shared" si="1926"/>
        <v>0</v>
      </c>
      <c r="AU339" s="28">
        <f t="shared" si="1926"/>
        <v>0</v>
      </c>
      <c r="AV339" s="28">
        <f t="shared" si="1926"/>
        <v>0</v>
      </c>
      <c r="AW339" s="28">
        <f t="shared" si="1926"/>
        <v>0</v>
      </c>
      <c r="AX339" s="28">
        <f t="shared" si="1926"/>
        <v>0</v>
      </c>
      <c r="AY339" s="28">
        <f t="shared" si="1926"/>
        <v>0</v>
      </c>
      <c r="AZ339" s="28">
        <f t="shared" si="1926"/>
        <v>24</v>
      </c>
      <c r="BA339" s="28">
        <f t="shared" si="1926"/>
        <v>2673419.2800000003</v>
      </c>
      <c r="BB339" s="28">
        <f t="shared" si="1926"/>
        <v>21</v>
      </c>
      <c r="BC339" s="28">
        <f t="shared" si="1926"/>
        <v>2342239.4799999995</v>
      </c>
      <c r="BD339" s="28">
        <f t="shared" si="1926"/>
        <v>107</v>
      </c>
      <c r="BE339" s="28">
        <f t="shared" si="1926"/>
        <v>11026844.639999999</v>
      </c>
      <c r="BF339" s="61">
        <v>71</v>
      </c>
      <c r="BG339" s="61">
        <f t="shared" si="1926"/>
        <v>7813278.4799999995</v>
      </c>
      <c r="BH339" s="61">
        <f t="shared" si="1926"/>
        <v>0</v>
      </c>
      <c r="BI339" s="61">
        <f t="shared" si="1926"/>
        <v>0</v>
      </c>
      <c r="BJ339" s="28">
        <f t="shared" si="1926"/>
        <v>0</v>
      </c>
      <c r="BK339" s="28">
        <f t="shared" si="1926"/>
        <v>0</v>
      </c>
      <c r="BL339" s="61">
        <f t="shared" si="1926"/>
        <v>51</v>
      </c>
      <c r="BM339" s="61">
        <f t="shared" si="1926"/>
        <v>4879211.4000000004</v>
      </c>
      <c r="BN339" s="28">
        <f t="shared" si="1926"/>
        <v>16</v>
      </c>
      <c r="BO339" s="28">
        <f t="shared" si="1926"/>
        <v>1591586.64</v>
      </c>
      <c r="BP339" s="28">
        <f t="shared" si="1926"/>
        <v>22</v>
      </c>
      <c r="BQ339" s="28">
        <f t="shared" si="1926"/>
        <v>3308303.46</v>
      </c>
      <c r="BR339" s="28">
        <f t="shared" si="1926"/>
        <v>3</v>
      </c>
      <c r="BS339" s="28">
        <f t="shared" si="1926"/>
        <v>234294.47999999998</v>
      </c>
      <c r="BT339" s="28">
        <f t="shared" si="1926"/>
        <v>33</v>
      </c>
      <c r="BU339" s="28">
        <f t="shared" si="1926"/>
        <v>3293587.92</v>
      </c>
      <c r="BV339" s="28">
        <f t="shared" si="1926"/>
        <v>9</v>
      </c>
      <c r="BW339" s="28">
        <f t="shared" si="1926"/>
        <v>1911673.6800000002</v>
      </c>
      <c r="BX339" s="28">
        <f t="shared" si="1926"/>
        <v>21</v>
      </c>
      <c r="BY339" s="28">
        <f t="shared" ref="BY339:DM339" si="1927">SUM(BY340:BY347)</f>
        <v>2098262.88</v>
      </c>
      <c r="BZ339" s="28">
        <f t="shared" si="1927"/>
        <v>0</v>
      </c>
      <c r="CA339" s="28">
        <f t="shared" si="1927"/>
        <v>0</v>
      </c>
      <c r="CB339" s="28">
        <f t="shared" si="1927"/>
        <v>0</v>
      </c>
      <c r="CC339" s="28">
        <f t="shared" si="1927"/>
        <v>0</v>
      </c>
      <c r="CD339" s="28">
        <f t="shared" si="1927"/>
        <v>0</v>
      </c>
      <c r="CE339" s="29">
        <f t="shared" si="1927"/>
        <v>0</v>
      </c>
      <c r="CF339" s="61">
        <f t="shared" si="1927"/>
        <v>0</v>
      </c>
      <c r="CG339" s="61">
        <f t="shared" si="1927"/>
        <v>0</v>
      </c>
      <c r="CH339" s="28">
        <f t="shared" si="1927"/>
        <v>0</v>
      </c>
      <c r="CI339" s="28">
        <f t="shared" si="1927"/>
        <v>0</v>
      </c>
      <c r="CJ339" s="28">
        <f t="shared" si="1927"/>
        <v>0</v>
      </c>
      <c r="CK339" s="28">
        <f t="shared" si="1927"/>
        <v>0</v>
      </c>
      <c r="CL339" s="28">
        <f t="shared" si="1927"/>
        <v>0</v>
      </c>
      <c r="CM339" s="28">
        <f t="shared" si="1927"/>
        <v>0</v>
      </c>
      <c r="CN339" s="28">
        <f t="shared" si="1927"/>
        <v>10</v>
      </c>
      <c r="CO339" s="28">
        <f t="shared" si="1927"/>
        <v>496865.87999999995</v>
      </c>
      <c r="CP339" s="28">
        <f t="shared" si="1927"/>
        <v>12</v>
      </c>
      <c r="CQ339" s="28">
        <f t="shared" si="1927"/>
        <v>1234316.4119999998</v>
      </c>
      <c r="CR339" s="28">
        <f t="shared" si="1927"/>
        <v>41</v>
      </c>
      <c r="CS339" s="28">
        <f t="shared" si="1927"/>
        <v>3175905.2779999999</v>
      </c>
      <c r="CT339" s="28">
        <f t="shared" si="1927"/>
        <v>0</v>
      </c>
      <c r="CU339" s="28">
        <f t="shared" si="1927"/>
        <v>0</v>
      </c>
      <c r="CV339" s="28">
        <f t="shared" si="1927"/>
        <v>4</v>
      </c>
      <c r="CW339" s="28">
        <f t="shared" si="1927"/>
        <v>800217.59999999998</v>
      </c>
      <c r="CX339" s="28">
        <f t="shared" si="1927"/>
        <v>0</v>
      </c>
      <c r="CY339" s="28">
        <f t="shared" si="1927"/>
        <v>0</v>
      </c>
      <c r="CZ339" s="28">
        <f t="shared" si="1927"/>
        <v>0</v>
      </c>
      <c r="DA339" s="28">
        <f t="shared" si="1927"/>
        <v>0</v>
      </c>
      <c r="DB339" s="28">
        <f t="shared" si="1927"/>
        <v>0</v>
      </c>
      <c r="DC339" s="28">
        <f t="shared" si="1927"/>
        <v>0</v>
      </c>
      <c r="DD339" s="28">
        <f t="shared" si="1927"/>
        <v>7</v>
      </c>
      <c r="DE339" s="28">
        <f t="shared" si="1927"/>
        <v>457739.85599999991</v>
      </c>
      <c r="DF339" s="28">
        <f t="shared" si="1927"/>
        <v>12</v>
      </c>
      <c r="DG339" s="28">
        <f t="shared" si="1927"/>
        <v>1873274.7767999999</v>
      </c>
      <c r="DH339" s="28">
        <v>4</v>
      </c>
      <c r="DI339" s="28">
        <f t="shared" si="1927"/>
        <v>713303.85600000003</v>
      </c>
      <c r="DJ339" s="28">
        <f t="shared" si="1927"/>
        <v>8</v>
      </c>
      <c r="DK339" s="28">
        <f t="shared" si="1927"/>
        <v>1521232.3439999998</v>
      </c>
      <c r="DL339" s="28">
        <f t="shared" si="1927"/>
        <v>1038</v>
      </c>
      <c r="DM339" s="28">
        <f t="shared" si="1927"/>
        <v>108570617.77479999</v>
      </c>
    </row>
    <row r="340" spans="1:117" ht="15.75" customHeight="1" x14ac:dyDescent="0.25">
      <c r="A340" s="123"/>
      <c r="B340" s="81">
        <v>292</v>
      </c>
      <c r="C340" s="13" t="s">
        <v>459</v>
      </c>
      <c r="D340" s="14">
        <v>22900</v>
      </c>
      <c r="E340" s="23">
        <v>1.17</v>
      </c>
      <c r="F340" s="23"/>
      <c r="G340" s="16">
        <v>1</v>
      </c>
      <c r="H340" s="14">
        <v>1.4</v>
      </c>
      <c r="I340" s="14">
        <v>1.68</v>
      </c>
      <c r="J340" s="14">
        <v>2.23</v>
      </c>
      <c r="K340" s="17">
        <v>2.57</v>
      </c>
      <c r="L340" s="20"/>
      <c r="M340" s="19">
        <f t="shared" si="1499"/>
        <v>0</v>
      </c>
      <c r="N340" s="20">
        <v>5</v>
      </c>
      <c r="O340" s="20">
        <f>(N340*$D340*$E340*$G340*$H340*$O$14)</f>
        <v>206306.1</v>
      </c>
      <c r="P340" s="20"/>
      <c r="Q340" s="19">
        <f>(P340*$D340*$E340*$G340*$H340*$Q$14)</f>
        <v>0</v>
      </c>
      <c r="R340" s="20"/>
      <c r="S340" s="19">
        <f t="shared" ref="S340:S342" si="1928">(R340/12*7*$D340*$E340*$G340*$H340*$S$14)+(R340/12*5*$D340*$E340*$G340*$H340*$S$15)</f>
        <v>0</v>
      </c>
      <c r="T340" s="20"/>
      <c r="U340" s="19">
        <f>(T340*$D340*$E340*$G340*$H340*$U$14)</f>
        <v>0</v>
      </c>
      <c r="V340" s="20"/>
      <c r="W340" s="19">
        <f>(V340*$D340*$E340*$G340*$H340*$W$14)</f>
        <v>0</v>
      </c>
      <c r="X340" s="20"/>
      <c r="Y340" s="19">
        <f>(X340*$D340*$E340*$G340*$H340*$Y$14)</f>
        <v>0</v>
      </c>
      <c r="Z340" s="20"/>
      <c r="AA340" s="19">
        <f>(Z340*$D340*$E340*$G340*$H340*$AA$14)</f>
        <v>0</v>
      </c>
      <c r="AB340" s="20"/>
      <c r="AC340" s="19">
        <f>(AB340*$D340*$E340*$G340*$H340*$AC$14)</f>
        <v>0</v>
      </c>
      <c r="AD340" s="20"/>
      <c r="AE340" s="19">
        <f>(AD340*$D340*$E340*$G340*$H340*$AE$14)</f>
        <v>0</v>
      </c>
      <c r="AF340" s="77"/>
      <c r="AG340" s="19">
        <f>(AF340*$D340*$E340*$G340*$H340*$AG$14)</f>
        <v>0</v>
      </c>
      <c r="AH340" s="20">
        <v>5</v>
      </c>
      <c r="AI340" s="19">
        <f>(AH340*$D340*$E340*$G340*$H340*$AI$14)</f>
        <v>206306.1</v>
      </c>
      <c r="AJ340" s="24"/>
      <c r="AK340" s="19">
        <f>(AJ340*$D340*$E340*$G340*$I340*$AK$14)</f>
        <v>0</v>
      </c>
      <c r="AL340" s="20"/>
      <c r="AM340" s="19">
        <f>(AL340*$D340*$E340*$G340*$I340*$AM$14)</f>
        <v>0</v>
      </c>
      <c r="AN340" s="20"/>
      <c r="AO340" s="19">
        <f>(AN340*$D340*$E340*$G340*$H340*$AO$14)</f>
        <v>0</v>
      </c>
      <c r="AP340" s="20"/>
      <c r="AQ340" s="20">
        <f>(AP340*$D340*$E340*$G340*$H340*$AQ$14)</f>
        <v>0</v>
      </c>
      <c r="AR340" s="20"/>
      <c r="AS340" s="20">
        <f>(AR340*$D340*$E340*$G340*$H340*$AS$14)</f>
        <v>0</v>
      </c>
      <c r="AT340" s="20"/>
      <c r="AU340" s="19">
        <f>(AT340*$D340*$E340*$G340*$H340*$AU$14)</f>
        <v>0</v>
      </c>
      <c r="AV340" s="20"/>
      <c r="AW340" s="19">
        <f>(AV340*$D340*$E340*$G340*$H340*$AW$14)</f>
        <v>0</v>
      </c>
      <c r="AX340" s="20"/>
      <c r="AY340" s="19">
        <f>(AX340*$D340*$E340*$G340*$H340*$AY$14)</f>
        <v>0</v>
      </c>
      <c r="AZ340" s="20">
        <v>5</v>
      </c>
      <c r="BA340" s="19">
        <f>(AZ340*$D340*$E340*$G340*$H340*$BA$14)</f>
        <v>206306.1</v>
      </c>
      <c r="BB340" s="20"/>
      <c r="BC340" s="19">
        <f>(BB340*$D340*$E340*$G340*$H340*$BC$14)</f>
        <v>0</v>
      </c>
      <c r="BD340" s="20">
        <v>5</v>
      </c>
      <c r="BE340" s="19">
        <f>(BD340*$D340*$E340*$G340*$I340*$BE$14)</f>
        <v>225061.19999999998</v>
      </c>
      <c r="BF340" s="20"/>
      <c r="BG340" s="19">
        <f>(BF340*$D340*$E340*$G340*$I340*$BG$14)</f>
        <v>0</v>
      </c>
      <c r="BH340" s="20"/>
      <c r="BI340" s="19">
        <f>(BH340*$D340*$E340*$G340*$I340*$BI$14)</f>
        <v>0</v>
      </c>
      <c r="BJ340" s="20"/>
      <c r="BK340" s="19">
        <f>(BJ340*$D340*$E340*$G340*$I340*$BK$14)</f>
        <v>0</v>
      </c>
      <c r="BL340" s="20">
        <v>8</v>
      </c>
      <c r="BM340" s="19">
        <f>(BL340*$D340*$E340*$G340*$I340*$BM$14)</f>
        <v>396107.712</v>
      </c>
      <c r="BN340" s="20">
        <v>1</v>
      </c>
      <c r="BO340" s="19">
        <f>(BN340*$D340*$E340*$G340*$I340*$BO$14)</f>
        <v>45012.24</v>
      </c>
      <c r="BP340" s="20">
        <v>5</v>
      </c>
      <c r="BQ340" s="19">
        <f>(BP340*$D340*$E340*$G340*$I340*$BQ$14)</f>
        <v>281326.5</v>
      </c>
      <c r="BR340" s="20"/>
      <c r="BS340" s="19">
        <f>(BR340*$D340*$E340*$G340*$I340*$BS$14)</f>
        <v>0</v>
      </c>
      <c r="BT340" s="20">
        <v>3</v>
      </c>
      <c r="BU340" s="19">
        <f>(BT340*$D340*$E340*$G340*$I340*$BU$14)</f>
        <v>168795.9</v>
      </c>
      <c r="BV340" s="20">
        <v>1</v>
      </c>
      <c r="BW340" s="19">
        <f>(BV340*$D340*$E340*$G340*$I340*$BW$14)</f>
        <v>45012.24</v>
      </c>
      <c r="BX340" s="20">
        <v>3</v>
      </c>
      <c r="BY340" s="22">
        <f>(BX340*$D340*$E340*$G340*$I340*$BY$14)</f>
        <v>135036.72</v>
      </c>
      <c r="BZ340" s="20"/>
      <c r="CA340" s="19">
        <f>(BZ340*$D340*$E340*$G340*$H340*$CA$14)</f>
        <v>0</v>
      </c>
      <c r="CB340" s="20"/>
      <c r="CC340" s="19">
        <f>(CB340*$D340*$E340*$G340*$H340*$CC$14)</f>
        <v>0</v>
      </c>
      <c r="CD340" s="20"/>
      <c r="CE340" s="21">
        <f>(CD340*$D340*$E340*$G340*$H340*$CE$14)</f>
        <v>0</v>
      </c>
      <c r="CF340" s="20"/>
      <c r="CG340" s="20">
        <f>(CF340*$D340*$E340*$G340*$H340*$CG$14)</f>
        <v>0</v>
      </c>
      <c r="CH340" s="20"/>
      <c r="CI340" s="19">
        <f>(CH340*$D340*$E340*$G340*$I340*$CI$14)</f>
        <v>0</v>
      </c>
      <c r="CJ340" s="20"/>
      <c r="CK340" s="19">
        <f>(CJ340*$D340*$E340*$G340*$H340*$CK$14)</f>
        <v>0</v>
      </c>
      <c r="CL340" s="20"/>
      <c r="CM340" s="19">
        <f>(CL340*$D340*$E340*$G340*$H340*$CM$14)</f>
        <v>0</v>
      </c>
      <c r="CN340" s="20">
        <v>4</v>
      </c>
      <c r="CO340" s="19">
        <f>(CN340*$D340*$E340*$G340*$H340*$CO$14)</f>
        <v>105028.55999999998</v>
      </c>
      <c r="CP340" s="20">
        <v>1</v>
      </c>
      <c r="CQ340" s="19">
        <f>(CP340*$D340*$E340*$G340*$H340*$CQ$14)</f>
        <v>42386.525999999991</v>
      </c>
      <c r="CR340" s="20">
        <v>1</v>
      </c>
      <c r="CS340" s="19">
        <f>(CR340*$D340*$E340*$G340*$H340*$CS$14)</f>
        <v>42386.525999999991</v>
      </c>
      <c r="CT340" s="20"/>
      <c r="CU340" s="19">
        <f>(CT340*$D340*$E340*$G340*$I340*$CU$14)</f>
        <v>0</v>
      </c>
      <c r="CV340" s="24"/>
      <c r="CW340" s="19">
        <f>(CV340*$D340*$E340*$G340*$I340*$CW$14)</f>
        <v>0</v>
      </c>
      <c r="CX340" s="20"/>
      <c r="CY340" s="19">
        <f>(CX340*$D340*$E340*$G340*$H340*$CY$14)</f>
        <v>0</v>
      </c>
      <c r="CZ340" s="20"/>
      <c r="DA340" s="19">
        <f>(CZ340*$D340*$E340*$G340*$I340*$DA$14)</f>
        <v>0</v>
      </c>
      <c r="DB340" s="20"/>
      <c r="DC340" s="19">
        <f>(DB340*$D340*$E340*$G340*$I340*$DC$14)</f>
        <v>0</v>
      </c>
      <c r="DD340" s="20"/>
      <c r="DE340" s="19">
        <f>(DD340*$D340*$E340*$G340*$I340*$DE$14)</f>
        <v>0</v>
      </c>
      <c r="DF340" s="20">
        <v>3</v>
      </c>
      <c r="DG340" s="19">
        <f>(DF340*$D340*$E340*$G340*$I340*$DG$14)</f>
        <v>152591.49359999999</v>
      </c>
      <c r="DH340" s="20"/>
      <c r="DI340" s="19">
        <f>(DH340*$D340*$E340*$G340*$J340*$DI$14)</f>
        <v>0</v>
      </c>
      <c r="DJ340" s="20">
        <v>1</v>
      </c>
      <c r="DK340" s="19">
        <f>(DJ340*$D340*$E340*$G340*$K340*$DK$14)</f>
        <v>82629.611999999994</v>
      </c>
      <c r="DL340" s="19">
        <f t="shared" ref="DL340:DM347" si="1929">SUM(L340,N340,P340,R340,T340,V340,X340,Z340,AB340,AD340,AF340,AH340,AJ340,AN340,AP340,CD340,AR340,AT340,AV340,AX340,AZ340,CH340,BB340,BD340,BF340,BJ340,AL340,BL340,BN340,BP340,BR340,BT340,BV340,BX340,BZ340,CB340,CF340,CJ340,CL340,CN340,CP340,CR340,CT340,CV340,BH340,CX340,CZ340,DB340,DD340,DF340,DH340,DJ340)</f>
        <v>51</v>
      </c>
      <c r="DM340" s="19">
        <f t="shared" si="1929"/>
        <v>2340293.5296000005</v>
      </c>
    </row>
    <row r="341" spans="1:117" ht="15.75" customHeight="1" x14ac:dyDescent="0.25">
      <c r="A341" s="123"/>
      <c r="B341" s="81">
        <v>293</v>
      </c>
      <c r="C341" s="13" t="s">
        <v>460</v>
      </c>
      <c r="D341" s="14">
        <v>22900</v>
      </c>
      <c r="E341" s="23">
        <v>2.91</v>
      </c>
      <c r="F341" s="23"/>
      <c r="G341" s="16">
        <v>1</v>
      </c>
      <c r="H341" s="14">
        <v>1.4</v>
      </c>
      <c r="I341" s="14">
        <v>1.68</v>
      </c>
      <c r="J341" s="14">
        <v>2.23</v>
      </c>
      <c r="K341" s="17">
        <v>2.57</v>
      </c>
      <c r="L341" s="20"/>
      <c r="M341" s="19">
        <f t="shared" si="1499"/>
        <v>0</v>
      </c>
      <c r="N341" s="20">
        <f>6</f>
        <v>6</v>
      </c>
      <c r="O341" s="20">
        <f>(N341*$D341*$E341*$G341*$H341*$O$14)</f>
        <v>615744.36</v>
      </c>
      <c r="P341" s="20"/>
      <c r="Q341" s="19">
        <f>(P341*$D341*$E341*$G341*$H341*$Q$14)</f>
        <v>0</v>
      </c>
      <c r="R341" s="20"/>
      <c r="S341" s="19">
        <f t="shared" si="1928"/>
        <v>0</v>
      </c>
      <c r="T341" s="20"/>
      <c r="U341" s="19">
        <f>(T341*$D341*$E341*$G341*$H341*$U$14)</f>
        <v>0</v>
      </c>
      <c r="V341" s="20"/>
      <c r="W341" s="19">
        <f>(V341*$D341*$E341*$G341*$H341*$W$14)</f>
        <v>0</v>
      </c>
      <c r="X341" s="20"/>
      <c r="Y341" s="19">
        <f>(X341*$D341*$E341*$G341*$H341*$Y$14)</f>
        <v>0</v>
      </c>
      <c r="Z341" s="20"/>
      <c r="AA341" s="19">
        <f>(Z341*$D341*$E341*$G341*$H341*$AA$14)</f>
        <v>0</v>
      </c>
      <c r="AB341" s="20"/>
      <c r="AC341" s="19">
        <f>(AB341*$D341*$E341*$G341*$H341*$AC$14)</f>
        <v>0</v>
      </c>
      <c r="AD341" s="20"/>
      <c r="AE341" s="19">
        <f>(AD341*$D341*$E341*$G341*$H341*$AE$14)</f>
        <v>0</v>
      </c>
      <c r="AF341" s="77"/>
      <c r="AG341" s="19">
        <f>(AF341*$D341*$E341*$G341*$H341*$AG$14)</f>
        <v>0</v>
      </c>
      <c r="AH341" s="20">
        <v>7</v>
      </c>
      <c r="AI341" s="19">
        <f>(AH341*$D341*$E341*$G341*$H341*$AI$14)</f>
        <v>718368.42</v>
      </c>
      <c r="AJ341" s="24"/>
      <c r="AK341" s="19">
        <f>(AJ341*$D341*$E341*$G341*$I341*$AK$14)</f>
        <v>0</v>
      </c>
      <c r="AL341" s="20"/>
      <c r="AM341" s="19">
        <f>(AL341*$D341*$E341*$G341*$I341*$AM$14)</f>
        <v>0</v>
      </c>
      <c r="AN341" s="20"/>
      <c r="AO341" s="19">
        <f>(AN341*$D341*$E341*$G341*$H341*$AO$14)</f>
        <v>0</v>
      </c>
      <c r="AP341" s="20"/>
      <c r="AQ341" s="20">
        <f>(AP341*$D341*$E341*$G341*$H341*$AQ$14)</f>
        <v>0</v>
      </c>
      <c r="AR341" s="20">
        <v>16</v>
      </c>
      <c r="AS341" s="20">
        <f>(AR341*$D341*$E341*$G341*$H341*$AS$14)</f>
        <v>1716620.6399999997</v>
      </c>
      <c r="AT341" s="20"/>
      <c r="AU341" s="19">
        <f>(AT341*$D341*$E341*$G341*$H341*$AU$14)</f>
        <v>0</v>
      </c>
      <c r="AV341" s="20"/>
      <c r="AW341" s="19">
        <f>(AV341*$D341*$E341*$G341*$H341*$AW$14)</f>
        <v>0</v>
      </c>
      <c r="AX341" s="20"/>
      <c r="AY341" s="19">
        <f>(AX341*$D341*$E341*$G341*$H341*$AY$14)</f>
        <v>0</v>
      </c>
      <c r="AZ341" s="20">
        <v>3</v>
      </c>
      <c r="BA341" s="19">
        <f>(AZ341*$D341*$E341*$G341*$H341*$BA$14)</f>
        <v>307872.18</v>
      </c>
      <c r="BB341" s="20">
        <v>3</v>
      </c>
      <c r="BC341" s="19">
        <f>(BB341*$D341*$E341*$G341*$H341*$BC$14)</f>
        <v>307872.18</v>
      </c>
      <c r="BD341" s="20">
        <v>19</v>
      </c>
      <c r="BE341" s="19">
        <f>(BD341*$D341*$E341*$G341*$I341*$BE$14)</f>
        <v>2127116.88</v>
      </c>
      <c r="BF341" s="20"/>
      <c r="BG341" s="19">
        <f>(BF341*$D341*$E341*$G341*$I341*$BG$14)</f>
        <v>0</v>
      </c>
      <c r="BH341" s="20"/>
      <c r="BI341" s="19">
        <f>(BH341*$D341*$E341*$G341*$I341*$BI$14)</f>
        <v>0</v>
      </c>
      <c r="BJ341" s="20"/>
      <c r="BK341" s="19">
        <f>(BJ341*$D341*$E341*$G341*$I341*$BK$14)</f>
        <v>0</v>
      </c>
      <c r="BL341" s="20">
        <f>5+7</f>
        <v>12</v>
      </c>
      <c r="BM341" s="19">
        <f>(BL341*$D341*$E341*$G341*$I341*$BM$14)</f>
        <v>1477786.4640000002</v>
      </c>
      <c r="BN341" s="20">
        <v>4</v>
      </c>
      <c r="BO341" s="19">
        <f>(BN341*$D341*$E341*$G341*$I341*$BO$14)</f>
        <v>447814.07999999996</v>
      </c>
      <c r="BP341" s="20">
        <v>3</v>
      </c>
      <c r="BQ341" s="19">
        <f>(BP341*$D341*$E341*$G341*$I341*$BQ$14)</f>
        <v>419825.7</v>
      </c>
      <c r="BR341" s="20"/>
      <c r="BS341" s="19">
        <f>(BR341*$D341*$E341*$G341*$I341*$BS$14)</f>
        <v>0</v>
      </c>
      <c r="BT341" s="20">
        <v>8</v>
      </c>
      <c r="BU341" s="19">
        <f>(BT341*$D341*$E341*$G341*$I341*$BU$14)</f>
        <v>1119535.2</v>
      </c>
      <c r="BV341" s="20">
        <v>4</v>
      </c>
      <c r="BW341" s="19">
        <f>(BV341*$D341*$E341*$G341*$I341*$BW$14)</f>
        <v>447814.07999999996</v>
      </c>
      <c r="BX341" s="20">
        <v>5</v>
      </c>
      <c r="BY341" s="22">
        <f>(BX341*$D341*$E341*$G341*$I341*$BY$14)</f>
        <v>559767.6</v>
      </c>
      <c r="BZ341" s="20"/>
      <c r="CA341" s="19">
        <f>(BZ341*$D341*$E341*$G341*$H341*$CA$14)</f>
        <v>0</v>
      </c>
      <c r="CB341" s="20"/>
      <c r="CC341" s="19">
        <f>(CB341*$D341*$E341*$G341*$H341*$CC$14)</f>
        <v>0</v>
      </c>
      <c r="CD341" s="20"/>
      <c r="CE341" s="21">
        <f>(CD341*$D341*$E341*$G341*$H341*$CE$14)</f>
        <v>0</v>
      </c>
      <c r="CF341" s="20"/>
      <c r="CG341" s="20">
        <f>(CF341*$D341*$E341*$G341*$H341*$CG$14)</f>
        <v>0</v>
      </c>
      <c r="CH341" s="20"/>
      <c r="CI341" s="19">
        <f>(CH341*$D341*$E341*$G341*$I341*$CI$14)</f>
        <v>0</v>
      </c>
      <c r="CJ341" s="20"/>
      <c r="CK341" s="19">
        <f>(CJ341*$D341*$E341*$G341*$H341*$CK$14)</f>
        <v>0</v>
      </c>
      <c r="CL341" s="20"/>
      <c r="CM341" s="19">
        <f>(CL341*$D341*$E341*$G341*$H341*$CM$14)</f>
        <v>0</v>
      </c>
      <c r="CN341" s="20">
        <v>6</v>
      </c>
      <c r="CO341" s="19">
        <f>(CN341*$D341*$E341*$G341*$H341*$CO$14)</f>
        <v>391837.31999999995</v>
      </c>
      <c r="CP341" s="20">
        <v>7</v>
      </c>
      <c r="CQ341" s="19">
        <f>(CP341*$D341*$E341*$G341*$H341*$CQ$14)</f>
        <v>737960.28599999985</v>
      </c>
      <c r="CR341" s="20">
        <v>4</v>
      </c>
      <c r="CS341" s="19">
        <f>(CR341*$D341*$E341*$G341*$H341*$CS$14)</f>
        <v>421691.59199999995</v>
      </c>
      <c r="CT341" s="20"/>
      <c r="CU341" s="19">
        <f>(CT341*$D341*$E341*$G341*$I341*$CU$14)</f>
        <v>0</v>
      </c>
      <c r="CV341" s="24"/>
      <c r="CW341" s="19">
        <f>(CV341*$D341*$E341*$G341*$I341*$CW$14)</f>
        <v>0</v>
      </c>
      <c r="CX341" s="20"/>
      <c r="CY341" s="19">
        <f>(CX341*$D341*$E341*$G341*$H341*$CY$14)</f>
        <v>0</v>
      </c>
      <c r="CZ341" s="20"/>
      <c r="DA341" s="19">
        <f>(CZ341*$D341*$E341*$G341*$I341*$DA$14)</f>
        <v>0</v>
      </c>
      <c r="DB341" s="20"/>
      <c r="DC341" s="19">
        <f>(DB341*$D341*$E341*$G341*$I341*$DC$14)</f>
        <v>0</v>
      </c>
      <c r="DD341" s="20"/>
      <c r="DE341" s="19">
        <f>(DD341*$D341*$E341*$G341*$I341*$DE$14)</f>
        <v>0</v>
      </c>
      <c r="DF341" s="20">
        <v>1</v>
      </c>
      <c r="DG341" s="19">
        <f>(DF341*$D341*$E341*$G341*$I341*$DG$14)</f>
        <v>126507.47759999997</v>
      </c>
      <c r="DH341" s="20">
        <v>4</v>
      </c>
      <c r="DI341" s="19">
        <f>(DH341*$D341*$E341*$G341*$J341*$DI$14)</f>
        <v>713303.85600000003</v>
      </c>
      <c r="DJ341" s="20">
        <v>7</v>
      </c>
      <c r="DK341" s="19">
        <f>(DJ341*$D341*$E341*$G341*$K341*$DK$14)</f>
        <v>1438602.7319999998</v>
      </c>
      <c r="DL341" s="19">
        <f t="shared" si="1929"/>
        <v>119</v>
      </c>
      <c r="DM341" s="19">
        <f t="shared" si="1929"/>
        <v>14096041.047600001</v>
      </c>
    </row>
    <row r="342" spans="1:117" ht="15.75" customHeight="1" x14ac:dyDescent="0.25">
      <c r="A342" s="123"/>
      <c r="B342" s="81">
        <v>294</v>
      </c>
      <c r="C342" s="13" t="s">
        <v>461</v>
      </c>
      <c r="D342" s="14">
        <v>22900</v>
      </c>
      <c r="E342" s="23">
        <v>1.21</v>
      </c>
      <c r="F342" s="23"/>
      <c r="G342" s="16">
        <v>1</v>
      </c>
      <c r="H342" s="14">
        <v>1.4</v>
      </c>
      <c r="I342" s="14">
        <v>1.68</v>
      </c>
      <c r="J342" s="14">
        <v>2.23</v>
      </c>
      <c r="K342" s="17">
        <v>2.57</v>
      </c>
      <c r="L342" s="20"/>
      <c r="M342" s="19">
        <f t="shared" si="1499"/>
        <v>0</v>
      </c>
      <c r="N342" s="20">
        <v>160</v>
      </c>
      <c r="O342" s="20">
        <f>(N342*$D342*$E342*$G342*$H342*$O$14)</f>
        <v>6827497.6000000006</v>
      </c>
      <c r="P342" s="20"/>
      <c r="Q342" s="19">
        <f>(P342*$D342*$E342*$G342*$H342*$Q$14)</f>
        <v>0</v>
      </c>
      <c r="R342" s="20"/>
      <c r="S342" s="19">
        <f t="shared" si="1928"/>
        <v>0</v>
      </c>
      <c r="T342" s="20"/>
      <c r="U342" s="19">
        <f>(T342*$D342*$E342*$G342*$H342*$U$14)</f>
        <v>0</v>
      </c>
      <c r="V342" s="20">
        <v>0</v>
      </c>
      <c r="W342" s="19">
        <f>(V342*$D342*$E342*$G342*$H342*$W$14)</f>
        <v>0</v>
      </c>
      <c r="X342" s="20"/>
      <c r="Y342" s="19">
        <f>(X342*$D342*$E342*$G342*$H342*$Y$14)</f>
        <v>0</v>
      </c>
      <c r="Z342" s="20">
        <v>0</v>
      </c>
      <c r="AA342" s="19">
        <f>(Z342*$D342*$E342*$G342*$H342*$AA$14)</f>
        <v>0</v>
      </c>
      <c r="AB342" s="20"/>
      <c r="AC342" s="19">
        <f>(AB342*$D342*$E342*$G342*$H342*$AC$14)</f>
        <v>0</v>
      </c>
      <c r="AD342" s="20">
        <v>0</v>
      </c>
      <c r="AE342" s="19">
        <f>(AD342*$D342*$E342*$G342*$H342*$AE$14)</f>
        <v>0</v>
      </c>
      <c r="AF342" s="77"/>
      <c r="AG342" s="19">
        <f>(AF342*$D342*$E342*$G342*$H342*$AG$14)</f>
        <v>0</v>
      </c>
      <c r="AH342" s="20"/>
      <c r="AI342" s="19">
        <f>(AH342*$D342*$E342*$G342*$H342*$AI$14)</f>
        <v>0</v>
      </c>
      <c r="AJ342" s="24"/>
      <c r="AK342" s="19">
        <f>(AJ342*$D342*$E342*$G342*$I342*$AK$14)</f>
        <v>0</v>
      </c>
      <c r="AL342" s="20">
        <v>1</v>
      </c>
      <c r="AM342" s="19">
        <f>(AL342*$D342*$E342*$G342*$I342*$AM$14)</f>
        <v>51206.231999999996</v>
      </c>
      <c r="AN342" s="20"/>
      <c r="AO342" s="19">
        <f>(AN342*$D342*$E342*$G342*$H342*$AO$14)</f>
        <v>0</v>
      </c>
      <c r="AP342" s="20">
        <v>0</v>
      </c>
      <c r="AQ342" s="20">
        <f>(AP342*$D342*$E342*$G342*$H342*$AQ$14)</f>
        <v>0</v>
      </c>
      <c r="AR342" s="20"/>
      <c r="AS342" s="20">
        <f>(AR342*$D342*$E342*$G342*$H342*$AS$14)</f>
        <v>0</v>
      </c>
      <c r="AT342" s="20">
        <v>0</v>
      </c>
      <c r="AU342" s="19">
        <f>(AT342*$D342*$E342*$G342*$H342*$AU$14)</f>
        <v>0</v>
      </c>
      <c r="AV342" s="20">
        <v>0</v>
      </c>
      <c r="AW342" s="19">
        <f>(AV342*$D342*$E342*$G342*$H342*$AW$14)</f>
        <v>0</v>
      </c>
      <c r="AX342" s="20">
        <v>0</v>
      </c>
      <c r="AY342" s="19">
        <f>(AX342*$D342*$E342*$G342*$H342*$AY$14)</f>
        <v>0</v>
      </c>
      <c r="AZ342" s="20"/>
      <c r="BA342" s="19">
        <f>(AZ342*$D342*$E342*$G342*$H342*$BA$14)</f>
        <v>0</v>
      </c>
      <c r="BB342" s="20">
        <v>5</v>
      </c>
      <c r="BC342" s="19">
        <f>(BB342*$D342*$E342*$G342*$H342*$BC$14)</f>
        <v>213359.30000000002</v>
      </c>
      <c r="BD342" s="20">
        <v>37</v>
      </c>
      <c r="BE342" s="19">
        <f>(BD342*$D342*$E342*$G342*$I342*$BE$14)</f>
        <v>1722391.44</v>
      </c>
      <c r="BF342" s="20">
        <v>30</v>
      </c>
      <c r="BG342" s="19">
        <f>(BF342*$D342*$E342*$G342*$I342*$BG$14)</f>
        <v>1396533.5999999999</v>
      </c>
      <c r="BH342" s="20">
        <v>0</v>
      </c>
      <c r="BI342" s="19">
        <f>(BH342*$D342*$E342*$G342*$I342*$BI$14)</f>
        <v>0</v>
      </c>
      <c r="BJ342" s="20">
        <v>0</v>
      </c>
      <c r="BK342" s="19">
        <f>(BJ342*$D342*$E342*$G342*$I342*$BK$14)</f>
        <v>0</v>
      </c>
      <c r="BL342" s="20">
        <f>13-6</f>
        <v>7</v>
      </c>
      <c r="BM342" s="19">
        <f>(BL342*$D342*$E342*$G342*$I342*$BM$14)</f>
        <v>358443.62400000001</v>
      </c>
      <c r="BN342" s="20">
        <v>4</v>
      </c>
      <c r="BO342" s="19">
        <f>(BN342*$D342*$E342*$G342*$I342*$BO$14)</f>
        <v>186204.47999999998</v>
      </c>
      <c r="BP342" s="20">
        <v>4</v>
      </c>
      <c r="BQ342" s="19">
        <f>(BP342*$D342*$E342*$G342*$I342*$BQ$14)</f>
        <v>232755.59999999998</v>
      </c>
      <c r="BR342" s="20"/>
      <c r="BS342" s="19">
        <f>(BR342*$D342*$E342*$G342*$I342*$BS$14)</f>
        <v>0</v>
      </c>
      <c r="BT342" s="20">
        <v>13</v>
      </c>
      <c r="BU342" s="19">
        <f>(BT342*$D342*$E342*$G342*$I342*$BU$14)</f>
        <v>756455.7</v>
      </c>
      <c r="BV342" s="20"/>
      <c r="BW342" s="19">
        <f>(BV342*$D342*$E342*$G342*$I342*$BW$14)</f>
        <v>0</v>
      </c>
      <c r="BX342" s="20">
        <v>5</v>
      </c>
      <c r="BY342" s="22">
        <f>(BX342*$D342*$E342*$G342*$I342*$BY$14)</f>
        <v>232755.6</v>
      </c>
      <c r="BZ342" s="20">
        <v>0</v>
      </c>
      <c r="CA342" s="19">
        <f>(BZ342*$D342*$E342*$G342*$H342*$CA$14)</f>
        <v>0</v>
      </c>
      <c r="CB342" s="20">
        <v>0</v>
      </c>
      <c r="CC342" s="19">
        <f>(CB342*$D342*$E342*$G342*$H342*$CC$14)</f>
        <v>0</v>
      </c>
      <c r="CD342" s="20">
        <v>0</v>
      </c>
      <c r="CE342" s="21">
        <f>(CD342*$D342*$E342*$G342*$H342*$CE$14)</f>
        <v>0</v>
      </c>
      <c r="CF342" s="20"/>
      <c r="CG342" s="20">
        <f>(CF342*$D342*$E342*$G342*$H342*$CG$14)</f>
        <v>0</v>
      </c>
      <c r="CH342" s="20"/>
      <c r="CI342" s="19">
        <f>(CH342*$D342*$E342*$G342*$I342*$CI$14)</f>
        <v>0</v>
      </c>
      <c r="CJ342" s="20">
        <v>0</v>
      </c>
      <c r="CK342" s="19">
        <f>(CJ342*$D342*$E342*$G342*$H342*$CK$14)</f>
        <v>0</v>
      </c>
      <c r="CL342" s="20"/>
      <c r="CM342" s="19">
        <f>(CL342*$D342*$E342*$G342*$H342*$CM$14)</f>
        <v>0</v>
      </c>
      <c r="CN342" s="20"/>
      <c r="CO342" s="19">
        <f>(CN342*$D342*$E342*$G342*$H342*$CO$14)</f>
        <v>0</v>
      </c>
      <c r="CP342" s="20"/>
      <c r="CQ342" s="19">
        <f>(CP342*$D342*$E342*$G342*$H342*$CQ$14)</f>
        <v>0</v>
      </c>
      <c r="CR342" s="20">
        <v>20</v>
      </c>
      <c r="CS342" s="19">
        <f>(CR342*$D342*$E342*$G342*$H342*$CS$14)</f>
        <v>876712.75999999989</v>
      </c>
      <c r="CT342" s="20">
        <v>0</v>
      </c>
      <c r="CU342" s="19">
        <f>(CT342*$D342*$E342*$G342*$I342*$CU$14)</f>
        <v>0</v>
      </c>
      <c r="CV342" s="24"/>
      <c r="CW342" s="19">
        <f>(CV342*$D342*$E342*$G342*$I342*$CW$14)</f>
        <v>0</v>
      </c>
      <c r="CX342" s="20"/>
      <c r="CY342" s="19">
        <f>(CX342*$D342*$E342*$G342*$H342*$CY$14)</f>
        <v>0</v>
      </c>
      <c r="CZ342" s="20">
        <v>0</v>
      </c>
      <c r="DA342" s="19">
        <f>(CZ342*$D342*$E342*$G342*$I342*$DA$14)</f>
        <v>0</v>
      </c>
      <c r="DB342" s="20"/>
      <c r="DC342" s="19">
        <f>(DB342*$D342*$E342*$G342*$I342*$DC$14)</f>
        <v>0</v>
      </c>
      <c r="DD342" s="20">
        <v>4</v>
      </c>
      <c r="DE342" s="19">
        <f>(DD342*$D342*$E342*$G342*$I342*$DE$14)</f>
        <v>223445.37599999996</v>
      </c>
      <c r="DF342" s="20">
        <v>1</v>
      </c>
      <c r="DG342" s="19">
        <f>(DF342*$D342*$E342*$G342*$I342*$DG$14)</f>
        <v>52602.765599999992</v>
      </c>
      <c r="DH342" s="20"/>
      <c r="DI342" s="19">
        <f>(DH342*$D342*$E342*$G342*$J342*$DI$14)</f>
        <v>0</v>
      </c>
      <c r="DJ342" s="20"/>
      <c r="DK342" s="19">
        <f>(DJ342*$D342*$E342*$G342*$K342*$DK$14)</f>
        <v>0</v>
      </c>
      <c r="DL342" s="19">
        <f t="shared" si="1929"/>
        <v>291</v>
      </c>
      <c r="DM342" s="19">
        <f t="shared" si="1929"/>
        <v>13130364.077599999</v>
      </c>
    </row>
    <row r="343" spans="1:117" ht="15.75" customHeight="1" x14ac:dyDescent="0.25">
      <c r="A343" s="123"/>
      <c r="B343" s="81">
        <v>295</v>
      </c>
      <c r="C343" s="13" t="s">
        <v>462</v>
      </c>
      <c r="D343" s="14">
        <v>22900</v>
      </c>
      <c r="E343" s="23">
        <v>2.0299999999999998</v>
      </c>
      <c r="F343" s="23"/>
      <c r="G343" s="16">
        <v>1</v>
      </c>
      <c r="H343" s="14">
        <v>1.4</v>
      </c>
      <c r="I343" s="14">
        <v>1.68</v>
      </c>
      <c r="J343" s="14">
        <v>2.23</v>
      </c>
      <c r="K343" s="17">
        <v>2.57</v>
      </c>
      <c r="L343" s="20"/>
      <c r="M343" s="19">
        <f t="shared" ref="M343:M346" si="1930">(L343*$D343*$E343*$G343*$H343)</f>
        <v>0</v>
      </c>
      <c r="N343" s="20">
        <v>180</v>
      </c>
      <c r="O343" s="20">
        <f t="shared" ref="O343:O346" si="1931">(N343*$D343*$E343*$G343*$H343)</f>
        <v>11714723.999999998</v>
      </c>
      <c r="P343" s="20"/>
      <c r="Q343" s="19">
        <f t="shared" ref="Q343:Q346" si="1932">(P343*$D343*$E343*$G343*$H343)</f>
        <v>0</v>
      </c>
      <c r="R343" s="20"/>
      <c r="S343" s="19">
        <f t="shared" ref="S343:S346" si="1933">(R343*$D343*$E343*$G343*$H343)</f>
        <v>0</v>
      </c>
      <c r="T343" s="20"/>
      <c r="U343" s="19">
        <f t="shared" ref="U343:U346" si="1934">(T343*$D343*$E343*$G343*$H343)</f>
        <v>0</v>
      </c>
      <c r="V343" s="20">
        <v>0</v>
      </c>
      <c r="W343" s="19">
        <f t="shared" ref="W343:W346" si="1935">(V343*$D343*$E343*$G343*$H343)</f>
        <v>0</v>
      </c>
      <c r="X343" s="20"/>
      <c r="Y343" s="19">
        <f t="shared" ref="Y343:Y346" si="1936">(X343*$D343*$E343*$G343*$H343)</f>
        <v>0</v>
      </c>
      <c r="Z343" s="20">
        <v>0</v>
      </c>
      <c r="AA343" s="19">
        <f t="shared" ref="AA343:AA346" si="1937">(Z343*$D343*$E343*$G343*$H343)</f>
        <v>0</v>
      </c>
      <c r="AB343" s="20"/>
      <c r="AC343" s="19">
        <f t="shared" ref="AC343:AC346" si="1938">(AB343*$D343*$E343*$G343*$H343)</f>
        <v>0</v>
      </c>
      <c r="AD343" s="20">
        <v>0</v>
      </c>
      <c r="AE343" s="19">
        <f t="shared" ref="AE343:AE346" si="1939">(AD343*$D343*$E343*$G343*$H343)</f>
        <v>0</v>
      </c>
      <c r="AF343" s="77"/>
      <c r="AG343" s="19">
        <f t="shared" ref="AG343:AG346" si="1940">(AF343*$D343*$E343*$G343*$H343)</f>
        <v>0</v>
      </c>
      <c r="AH343" s="20"/>
      <c r="AI343" s="19">
        <f t="shared" ref="AI343:AI346" si="1941">(AH343*$D343*$E343*$G343*$H343)</f>
        <v>0</v>
      </c>
      <c r="AJ343" s="24"/>
      <c r="AK343" s="19">
        <f t="shared" ref="AK343:AK346" si="1942">(AJ343*$D343*$E343*$G343*$I343)</f>
        <v>0</v>
      </c>
      <c r="AL343" s="20">
        <v>4</v>
      </c>
      <c r="AM343" s="19">
        <f t="shared" ref="AM343:AM346" si="1943">(AL343*$D343*$E343*$G343*$I343)</f>
        <v>312392.63999999996</v>
      </c>
      <c r="AN343" s="20"/>
      <c r="AO343" s="19">
        <f t="shared" ref="AO343:AO346" si="1944">(AN343*$D343*$E343*$G343*$H343)</f>
        <v>0</v>
      </c>
      <c r="AP343" s="20">
        <v>0</v>
      </c>
      <c r="AQ343" s="20">
        <f t="shared" ref="AQ343:AQ346" si="1945">(AP343*$D343*$E343*$G343*$H343)</f>
        <v>0</v>
      </c>
      <c r="AR343" s="20"/>
      <c r="AS343" s="20">
        <f t="shared" ref="AS343:AS346" si="1946">(AR343*$D343*$E343*$G343*$H343)</f>
        <v>0</v>
      </c>
      <c r="AT343" s="20">
        <v>0</v>
      </c>
      <c r="AU343" s="19">
        <f t="shared" ref="AU343:AU346" si="1947">(AT343*$D343*$E343*$G343*$H343)</f>
        <v>0</v>
      </c>
      <c r="AV343" s="20">
        <v>0</v>
      </c>
      <c r="AW343" s="19">
        <f t="shared" ref="AW343:AW346" si="1948">(AV343*$D343*$E343*$G343*$H343)</f>
        <v>0</v>
      </c>
      <c r="AX343" s="20">
        <v>0</v>
      </c>
      <c r="AY343" s="19">
        <f t="shared" ref="AY343:AY346" si="1949">(AX343*$D343*$E343*$G343*$H343)</f>
        <v>0</v>
      </c>
      <c r="AZ343" s="20">
        <v>5</v>
      </c>
      <c r="BA343" s="19">
        <f t="shared" ref="BA343:BA346" si="1950">(AZ343*$D343*$E343*$G343*$H343)</f>
        <v>325408.99999999994</v>
      </c>
      <c r="BB343" s="20">
        <v>9</v>
      </c>
      <c r="BC343" s="19">
        <f t="shared" ref="BC343:BC346" si="1951">(BB343*$D343*$E343*$G343*$H343)</f>
        <v>585736.19999999984</v>
      </c>
      <c r="BD343" s="20">
        <v>12</v>
      </c>
      <c r="BE343" s="19">
        <f t="shared" ref="BE343:BE346" si="1952">(BD343*$D343*$E343*$G343*$I343)</f>
        <v>937177.91999999993</v>
      </c>
      <c r="BF343" s="20">
        <v>4</v>
      </c>
      <c r="BG343" s="19">
        <f t="shared" ref="BG343:BG346" si="1953">(BF343*$D343*$E343*$G343*$I343)</f>
        <v>312392.63999999996</v>
      </c>
      <c r="BH343" s="20"/>
      <c r="BI343" s="19">
        <f t="shared" ref="BI343:BI346" si="1954">(BH343*$D343*$E343*$G343*$I343)</f>
        <v>0</v>
      </c>
      <c r="BJ343" s="20">
        <v>0</v>
      </c>
      <c r="BK343" s="19">
        <f t="shared" ref="BK343:BK346" si="1955">(BJ343*$D343*$E343*$G343*$I343)</f>
        <v>0</v>
      </c>
      <c r="BL343" s="20">
        <f>15-1</f>
        <v>14</v>
      </c>
      <c r="BM343" s="19">
        <f t="shared" ref="BM343:BM346" si="1956">(BL343*$D343*$E343*$G343*$I343)</f>
        <v>1093374.2399999998</v>
      </c>
      <c r="BN343" s="20">
        <v>4</v>
      </c>
      <c r="BO343" s="19">
        <f t="shared" ref="BO343:BO346" si="1957">(BN343*$D343*$E343*$G343*$I343)</f>
        <v>312392.63999999996</v>
      </c>
      <c r="BP343" s="20">
        <v>3</v>
      </c>
      <c r="BQ343" s="19">
        <f t="shared" ref="BQ343:BQ346" si="1958">(BP343*$D343*$E343*$G343*$I343)</f>
        <v>234294.47999999998</v>
      </c>
      <c r="BR343" s="20">
        <v>3</v>
      </c>
      <c r="BS343" s="19">
        <f t="shared" ref="BS343:BS346" si="1959">(BR343*$D343*$E343*$G343*$I343)</f>
        <v>234294.47999999998</v>
      </c>
      <c r="BT343" s="20">
        <v>4</v>
      </c>
      <c r="BU343" s="19">
        <f t="shared" ref="BU343:BU346" si="1960">(BT343*$D343*$E343*$G343*$I343)</f>
        <v>312392.63999999996</v>
      </c>
      <c r="BV343" s="20"/>
      <c r="BW343" s="19">
        <f t="shared" ref="BW343:BW346" si="1961">(BV343*$D343*$E343*$G343*$I343)</f>
        <v>0</v>
      </c>
      <c r="BX343" s="20">
        <v>3</v>
      </c>
      <c r="BY343" s="22">
        <f t="shared" ref="BY343:BY346" si="1962">(BX343*$D343*$E343*$G343*$I343)</f>
        <v>234294.47999999998</v>
      </c>
      <c r="BZ343" s="20">
        <v>0</v>
      </c>
      <c r="CA343" s="19">
        <f t="shared" ref="CA343:CA346" si="1963">(BZ343*$D343*$E343*$G343*$H343)</f>
        <v>0</v>
      </c>
      <c r="CB343" s="20">
        <v>0</v>
      </c>
      <c r="CC343" s="19">
        <f t="shared" ref="CC343:CC346" si="1964">(CB343*$D343*$E343*$G343*$H343)</f>
        <v>0</v>
      </c>
      <c r="CD343" s="20">
        <v>0</v>
      </c>
      <c r="CE343" s="21">
        <f t="shared" ref="CE343:CE346" si="1965">(CD343*$D343*$E343*$G343*$H343)</f>
        <v>0</v>
      </c>
      <c r="CF343" s="20"/>
      <c r="CG343" s="20">
        <f t="shared" ref="CG343:CG346" si="1966">(CF343*$D343*$E343*$G343*$H343)</f>
        <v>0</v>
      </c>
      <c r="CH343" s="20"/>
      <c r="CI343" s="19">
        <f t="shared" ref="CI343:CI346" si="1967">(CH343*$D343*$E343*$G343*$I343)</f>
        <v>0</v>
      </c>
      <c r="CJ343" s="20">
        <v>0</v>
      </c>
      <c r="CK343" s="19">
        <f t="shared" ref="CK343:CK346" si="1968">(CJ343*$D343*$E343*$G343*$H343)</f>
        <v>0</v>
      </c>
      <c r="CL343" s="20"/>
      <c r="CM343" s="19">
        <f t="shared" ref="CM343:CM346" si="1969">(CL343*$D343*$E343*$G343*$H343)</f>
        <v>0</v>
      </c>
      <c r="CN343" s="20"/>
      <c r="CO343" s="19">
        <f t="shared" ref="CO343:CO346" si="1970">(CN343*$D343*$E343*$G343*$H343)</f>
        <v>0</v>
      </c>
      <c r="CP343" s="20"/>
      <c r="CQ343" s="19">
        <f t="shared" ref="CQ343:CQ346" si="1971">(CP343*$D343*$E343*$G343*$H343)</f>
        <v>0</v>
      </c>
      <c r="CR343" s="20">
        <v>4</v>
      </c>
      <c r="CS343" s="19">
        <f t="shared" ref="CS343:CS346" si="1972">(CR343*$D343*$E343*$G343*$H343)</f>
        <v>260327.19999999995</v>
      </c>
      <c r="CT343" s="20">
        <v>0</v>
      </c>
      <c r="CU343" s="19">
        <f t="shared" ref="CU343:CU346" si="1973">(CT343*$D343*$E343*$G343*$I343)</f>
        <v>0</v>
      </c>
      <c r="CV343" s="24"/>
      <c r="CW343" s="19">
        <f t="shared" ref="CW343:CW346" si="1974">(CV343*$D343*$E343*$G343*$I343)</f>
        <v>0</v>
      </c>
      <c r="CX343" s="20"/>
      <c r="CY343" s="19">
        <f t="shared" ref="CY343:CY346" si="1975">(CX343*$D343*$E343*$G343*$H343)</f>
        <v>0</v>
      </c>
      <c r="CZ343" s="20">
        <v>0</v>
      </c>
      <c r="DA343" s="19">
        <f t="shared" ref="DA343:DA346" si="1976">(CZ343*$D343*$E343*$G343*$I343)</f>
        <v>0</v>
      </c>
      <c r="DB343" s="20"/>
      <c r="DC343" s="19">
        <f t="shared" ref="DC343:DC346" si="1977">(DB343*$D343*$E343*$G343*$I343)</f>
        <v>0</v>
      </c>
      <c r="DD343" s="20">
        <v>3</v>
      </c>
      <c r="DE343" s="19">
        <f t="shared" ref="DE343:DE346" si="1978">(DD343*$D343*$E343*$G343*$I343)</f>
        <v>234294.47999999998</v>
      </c>
      <c r="DF343" s="20">
        <v>1</v>
      </c>
      <c r="DG343" s="19">
        <f t="shared" ref="DG343:DG346" si="1979">(DF343*$D343*$E343*$G343*$I343)</f>
        <v>78098.159999999989</v>
      </c>
      <c r="DH343" s="20"/>
      <c r="DI343" s="19">
        <f t="shared" ref="DI343:DI346" si="1980">(DH343*$D343*$E343*$G343*$J343)</f>
        <v>0</v>
      </c>
      <c r="DJ343" s="20"/>
      <c r="DK343" s="19">
        <f t="shared" ref="DK343:DK346" si="1981">(DJ343*$D343*$E343*$G343*$K343)</f>
        <v>0</v>
      </c>
      <c r="DL343" s="19">
        <f t="shared" si="1929"/>
        <v>253</v>
      </c>
      <c r="DM343" s="19">
        <f t="shared" si="1929"/>
        <v>17181595.200000003</v>
      </c>
    </row>
    <row r="344" spans="1:117" ht="15.75" customHeight="1" x14ac:dyDescent="0.25">
      <c r="A344" s="123"/>
      <c r="B344" s="81">
        <v>296</v>
      </c>
      <c r="C344" s="13" t="s">
        <v>463</v>
      </c>
      <c r="D344" s="14">
        <v>22900</v>
      </c>
      <c r="E344" s="23">
        <v>3.54</v>
      </c>
      <c r="F344" s="23"/>
      <c r="G344" s="16">
        <v>1</v>
      </c>
      <c r="H344" s="14">
        <v>1.4</v>
      </c>
      <c r="I344" s="14">
        <v>1.68</v>
      </c>
      <c r="J344" s="14">
        <v>2.23</v>
      </c>
      <c r="K344" s="17">
        <v>2.57</v>
      </c>
      <c r="L344" s="20"/>
      <c r="M344" s="19">
        <f t="shared" si="1930"/>
        <v>0</v>
      </c>
      <c r="N344" s="20">
        <v>74</v>
      </c>
      <c r="O344" s="20">
        <f t="shared" si="1931"/>
        <v>8398437.5999999996</v>
      </c>
      <c r="P344" s="20"/>
      <c r="Q344" s="19">
        <f t="shared" si="1932"/>
        <v>0</v>
      </c>
      <c r="R344" s="20"/>
      <c r="S344" s="19">
        <f t="shared" si="1933"/>
        <v>0</v>
      </c>
      <c r="T344" s="20"/>
      <c r="U344" s="19">
        <f t="shared" si="1934"/>
        <v>0</v>
      </c>
      <c r="V344" s="20"/>
      <c r="W344" s="19">
        <f t="shared" si="1935"/>
        <v>0</v>
      </c>
      <c r="X344" s="20"/>
      <c r="Y344" s="19">
        <f t="shared" si="1936"/>
        <v>0</v>
      </c>
      <c r="Z344" s="20"/>
      <c r="AA344" s="19">
        <f t="shared" si="1937"/>
        <v>0</v>
      </c>
      <c r="AB344" s="20"/>
      <c r="AC344" s="19">
        <f t="shared" si="1938"/>
        <v>0</v>
      </c>
      <c r="AD344" s="20"/>
      <c r="AE344" s="19">
        <f t="shared" si="1939"/>
        <v>0</v>
      </c>
      <c r="AF344" s="77"/>
      <c r="AG344" s="19">
        <f t="shared" si="1940"/>
        <v>0</v>
      </c>
      <c r="AH344" s="20">
        <v>3</v>
      </c>
      <c r="AI344" s="19">
        <f t="shared" si="1941"/>
        <v>340477.19999999995</v>
      </c>
      <c r="AJ344" s="24"/>
      <c r="AK344" s="19">
        <f t="shared" si="1942"/>
        <v>0</v>
      </c>
      <c r="AL344" s="20">
        <v>1</v>
      </c>
      <c r="AM344" s="19">
        <f t="shared" si="1943"/>
        <v>136190.88</v>
      </c>
      <c r="AN344" s="20"/>
      <c r="AO344" s="19">
        <f t="shared" si="1944"/>
        <v>0</v>
      </c>
      <c r="AP344" s="20"/>
      <c r="AQ344" s="20">
        <f t="shared" si="1945"/>
        <v>0</v>
      </c>
      <c r="AR344" s="20"/>
      <c r="AS344" s="20">
        <f t="shared" si="1946"/>
        <v>0</v>
      </c>
      <c r="AT344" s="20"/>
      <c r="AU344" s="19">
        <f t="shared" si="1947"/>
        <v>0</v>
      </c>
      <c r="AV344" s="20"/>
      <c r="AW344" s="19">
        <f t="shared" si="1948"/>
        <v>0</v>
      </c>
      <c r="AX344" s="20"/>
      <c r="AY344" s="19">
        <f t="shared" si="1949"/>
        <v>0</v>
      </c>
      <c r="AZ344" s="20"/>
      <c r="BA344" s="19">
        <f t="shared" si="1950"/>
        <v>0</v>
      </c>
      <c r="BB344" s="20"/>
      <c r="BC344" s="19">
        <f t="shared" si="1951"/>
        <v>0</v>
      </c>
      <c r="BD344" s="20">
        <v>23</v>
      </c>
      <c r="BE344" s="19">
        <f t="shared" si="1952"/>
        <v>3132390.2399999998</v>
      </c>
      <c r="BF344" s="20">
        <v>31</v>
      </c>
      <c r="BG344" s="19">
        <f t="shared" si="1953"/>
        <v>4221917.28</v>
      </c>
      <c r="BH344" s="20"/>
      <c r="BI344" s="19">
        <f t="shared" si="1954"/>
        <v>0</v>
      </c>
      <c r="BJ344" s="20"/>
      <c r="BK344" s="19">
        <f t="shared" si="1955"/>
        <v>0</v>
      </c>
      <c r="BL344" s="20">
        <v>7</v>
      </c>
      <c r="BM344" s="19">
        <f t="shared" si="1956"/>
        <v>953336.15999999992</v>
      </c>
      <c r="BN344" s="20"/>
      <c r="BO344" s="19">
        <f t="shared" si="1957"/>
        <v>0</v>
      </c>
      <c r="BP344" s="20">
        <v>3</v>
      </c>
      <c r="BQ344" s="19">
        <f t="shared" si="1958"/>
        <v>408572.64</v>
      </c>
      <c r="BR344" s="20"/>
      <c r="BS344" s="19">
        <f t="shared" si="1959"/>
        <v>0</v>
      </c>
      <c r="BT344" s="20">
        <v>1</v>
      </c>
      <c r="BU344" s="19">
        <f t="shared" si="1960"/>
        <v>136190.88</v>
      </c>
      <c r="BV344" s="20">
        <v>1</v>
      </c>
      <c r="BW344" s="19">
        <f t="shared" si="1961"/>
        <v>136190.88</v>
      </c>
      <c r="BX344" s="20">
        <v>1</v>
      </c>
      <c r="BY344" s="22">
        <f t="shared" si="1962"/>
        <v>136190.88</v>
      </c>
      <c r="BZ344" s="20"/>
      <c r="CA344" s="19">
        <f t="shared" si="1963"/>
        <v>0</v>
      </c>
      <c r="CB344" s="20"/>
      <c r="CC344" s="19">
        <f t="shared" si="1964"/>
        <v>0</v>
      </c>
      <c r="CD344" s="20"/>
      <c r="CE344" s="21">
        <f t="shared" si="1965"/>
        <v>0</v>
      </c>
      <c r="CF344" s="20"/>
      <c r="CG344" s="20">
        <f t="shared" si="1966"/>
        <v>0</v>
      </c>
      <c r="CH344" s="20"/>
      <c r="CI344" s="19">
        <f t="shared" si="1967"/>
        <v>0</v>
      </c>
      <c r="CJ344" s="20"/>
      <c r="CK344" s="19">
        <f t="shared" si="1968"/>
        <v>0</v>
      </c>
      <c r="CL344" s="20"/>
      <c r="CM344" s="19">
        <f t="shared" si="1969"/>
        <v>0</v>
      </c>
      <c r="CN344" s="20"/>
      <c r="CO344" s="19">
        <f t="shared" si="1970"/>
        <v>0</v>
      </c>
      <c r="CP344" s="20">
        <v>4</v>
      </c>
      <c r="CQ344" s="19">
        <f t="shared" si="1971"/>
        <v>453969.6</v>
      </c>
      <c r="CR344" s="20">
        <v>8</v>
      </c>
      <c r="CS344" s="19">
        <f t="shared" si="1972"/>
        <v>907939.2</v>
      </c>
      <c r="CT344" s="20"/>
      <c r="CU344" s="19">
        <f t="shared" si="1973"/>
        <v>0</v>
      </c>
      <c r="CV344" s="24"/>
      <c r="CW344" s="19">
        <f t="shared" si="1974"/>
        <v>0</v>
      </c>
      <c r="CX344" s="20"/>
      <c r="CY344" s="19">
        <f t="shared" si="1975"/>
        <v>0</v>
      </c>
      <c r="CZ344" s="20"/>
      <c r="DA344" s="19">
        <f t="shared" si="1976"/>
        <v>0</v>
      </c>
      <c r="DB344" s="20"/>
      <c r="DC344" s="19">
        <f t="shared" si="1977"/>
        <v>0</v>
      </c>
      <c r="DD344" s="20"/>
      <c r="DE344" s="19">
        <f t="shared" si="1978"/>
        <v>0</v>
      </c>
      <c r="DF344" s="20">
        <v>3</v>
      </c>
      <c r="DG344" s="19">
        <f t="shared" si="1979"/>
        <v>408572.64</v>
      </c>
      <c r="DH344" s="20"/>
      <c r="DI344" s="19">
        <f t="shared" si="1980"/>
        <v>0</v>
      </c>
      <c r="DJ344" s="20"/>
      <c r="DK344" s="19">
        <f t="shared" si="1981"/>
        <v>0</v>
      </c>
      <c r="DL344" s="19">
        <f t="shared" si="1929"/>
        <v>160</v>
      </c>
      <c r="DM344" s="19">
        <f t="shared" si="1929"/>
        <v>19770376.079999998</v>
      </c>
    </row>
    <row r="345" spans="1:117" ht="15.75" customHeight="1" x14ac:dyDescent="0.25">
      <c r="A345" s="123"/>
      <c r="B345" s="81">
        <v>297</v>
      </c>
      <c r="C345" s="13" t="s">
        <v>464</v>
      </c>
      <c r="D345" s="14">
        <v>22900</v>
      </c>
      <c r="E345" s="23">
        <v>5.2</v>
      </c>
      <c r="F345" s="23"/>
      <c r="G345" s="16">
        <v>1</v>
      </c>
      <c r="H345" s="14">
        <v>1.4</v>
      </c>
      <c r="I345" s="14">
        <v>1.68</v>
      </c>
      <c r="J345" s="14">
        <v>2.23</v>
      </c>
      <c r="K345" s="17">
        <v>2.57</v>
      </c>
      <c r="L345" s="20"/>
      <c r="M345" s="19">
        <f t="shared" si="1930"/>
        <v>0</v>
      </c>
      <c r="N345" s="20">
        <v>56</v>
      </c>
      <c r="O345" s="20">
        <f t="shared" si="1931"/>
        <v>9335872</v>
      </c>
      <c r="P345" s="20"/>
      <c r="Q345" s="19">
        <f t="shared" si="1932"/>
        <v>0</v>
      </c>
      <c r="R345" s="20"/>
      <c r="S345" s="19">
        <f t="shared" si="1933"/>
        <v>0</v>
      </c>
      <c r="T345" s="20"/>
      <c r="U345" s="19">
        <f t="shared" si="1934"/>
        <v>0</v>
      </c>
      <c r="V345" s="20"/>
      <c r="W345" s="19">
        <f t="shared" si="1935"/>
        <v>0</v>
      </c>
      <c r="X345" s="20"/>
      <c r="Y345" s="19">
        <f t="shared" si="1936"/>
        <v>0</v>
      </c>
      <c r="Z345" s="20"/>
      <c r="AA345" s="19">
        <f t="shared" si="1937"/>
        <v>0</v>
      </c>
      <c r="AB345" s="20"/>
      <c r="AC345" s="19">
        <f t="shared" si="1938"/>
        <v>0</v>
      </c>
      <c r="AD345" s="20"/>
      <c r="AE345" s="19">
        <f t="shared" si="1939"/>
        <v>0</v>
      </c>
      <c r="AF345" s="77"/>
      <c r="AG345" s="19">
        <f t="shared" si="1940"/>
        <v>0</v>
      </c>
      <c r="AH345" s="20">
        <v>5</v>
      </c>
      <c r="AI345" s="19">
        <f t="shared" si="1941"/>
        <v>833560</v>
      </c>
      <c r="AJ345" s="24"/>
      <c r="AK345" s="19">
        <f t="shared" si="1942"/>
        <v>0</v>
      </c>
      <c r="AL345" s="20"/>
      <c r="AM345" s="19">
        <f t="shared" si="1943"/>
        <v>0</v>
      </c>
      <c r="AN345" s="20"/>
      <c r="AO345" s="19">
        <f t="shared" si="1944"/>
        <v>0</v>
      </c>
      <c r="AP345" s="20"/>
      <c r="AQ345" s="20">
        <f t="shared" si="1945"/>
        <v>0</v>
      </c>
      <c r="AR345" s="20"/>
      <c r="AS345" s="20">
        <f t="shared" si="1946"/>
        <v>0</v>
      </c>
      <c r="AT345" s="20"/>
      <c r="AU345" s="19">
        <f t="shared" si="1947"/>
        <v>0</v>
      </c>
      <c r="AV345" s="20"/>
      <c r="AW345" s="19">
        <f t="shared" si="1948"/>
        <v>0</v>
      </c>
      <c r="AX345" s="20"/>
      <c r="AY345" s="19">
        <f t="shared" si="1949"/>
        <v>0</v>
      </c>
      <c r="AZ345" s="20">
        <v>11</v>
      </c>
      <c r="BA345" s="19">
        <f t="shared" si="1950"/>
        <v>1833832</v>
      </c>
      <c r="BB345" s="20">
        <v>1</v>
      </c>
      <c r="BC345" s="19">
        <f t="shared" si="1951"/>
        <v>166712</v>
      </c>
      <c r="BD345" s="20">
        <v>8</v>
      </c>
      <c r="BE345" s="19">
        <f t="shared" si="1952"/>
        <v>1600435.2</v>
      </c>
      <c r="BF345" s="20">
        <v>3</v>
      </c>
      <c r="BG345" s="19">
        <f t="shared" si="1953"/>
        <v>600163.19999999995</v>
      </c>
      <c r="BH345" s="20"/>
      <c r="BI345" s="19">
        <f t="shared" si="1954"/>
        <v>0</v>
      </c>
      <c r="BJ345" s="20"/>
      <c r="BK345" s="19">
        <f t="shared" si="1955"/>
        <v>0</v>
      </c>
      <c r="BL345" s="20">
        <v>3</v>
      </c>
      <c r="BM345" s="19">
        <f t="shared" si="1956"/>
        <v>600163.19999999995</v>
      </c>
      <c r="BN345" s="20">
        <v>3</v>
      </c>
      <c r="BO345" s="19">
        <f t="shared" si="1957"/>
        <v>600163.19999999995</v>
      </c>
      <c r="BP345" s="20">
        <v>1</v>
      </c>
      <c r="BQ345" s="19">
        <f t="shared" si="1958"/>
        <v>200054.39999999999</v>
      </c>
      <c r="BR345" s="20"/>
      <c r="BS345" s="19">
        <f t="shared" si="1959"/>
        <v>0</v>
      </c>
      <c r="BT345" s="20">
        <v>4</v>
      </c>
      <c r="BU345" s="19">
        <f t="shared" si="1960"/>
        <v>800217.59999999998</v>
      </c>
      <c r="BV345" s="20">
        <v>1</v>
      </c>
      <c r="BW345" s="19">
        <f t="shared" si="1961"/>
        <v>200054.39999999999</v>
      </c>
      <c r="BX345" s="20">
        <v>4</v>
      </c>
      <c r="BY345" s="22">
        <f t="shared" si="1962"/>
        <v>800217.59999999998</v>
      </c>
      <c r="BZ345" s="20"/>
      <c r="CA345" s="19">
        <f t="shared" si="1963"/>
        <v>0</v>
      </c>
      <c r="CB345" s="20"/>
      <c r="CC345" s="19">
        <f t="shared" si="1964"/>
        <v>0</v>
      </c>
      <c r="CD345" s="20"/>
      <c r="CE345" s="21">
        <f t="shared" si="1965"/>
        <v>0</v>
      </c>
      <c r="CF345" s="20"/>
      <c r="CG345" s="20">
        <f t="shared" si="1966"/>
        <v>0</v>
      </c>
      <c r="CH345" s="20"/>
      <c r="CI345" s="19">
        <f t="shared" si="1967"/>
        <v>0</v>
      </c>
      <c r="CJ345" s="20"/>
      <c r="CK345" s="19">
        <f t="shared" si="1968"/>
        <v>0</v>
      </c>
      <c r="CL345" s="20"/>
      <c r="CM345" s="19">
        <f t="shared" si="1969"/>
        <v>0</v>
      </c>
      <c r="CN345" s="20"/>
      <c r="CO345" s="19">
        <f t="shared" si="1970"/>
        <v>0</v>
      </c>
      <c r="CP345" s="20"/>
      <c r="CQ345" s="19">
        <f t="shared" si="1971"/>
        <v>0</v>
      </c>
      <c r="CR345" s="20">
        <v>4</v>
      </c>
      <c r="CS345" s="19">
        <f t="shared" si="1972"/>
        <v>666848</v>
      </c>
      <c r="CT345" s="20"/>
      <c r="CU345" s="19">
        <f t="shared" si="1973"/>
        <v>0</v>
      </c>
      <c r="CV345" s="24">
        <v>4</v>
      </c>
      <c r="CW345" s="19">
        <f t="shared" si="1974"/>
        <v>800217.59999999998</v>
      </c>
      <c r="CX345" s="20"/>
      <c r="CY345" s="19">
        <f t="shared" si="1975"/>
        <v>0</v>
      </c>
      <c r="CZ345" s="20"/>
      <c r="DA345" s="19">
        <f t="shared" si="1976"/>
        <v>0</v>
      </c>
      <c r="DB345" s="20"/>
      <c r="DC345" s="19">
        <f t="shared" si="1977"/>
        <v>0</v>
      </c>
      <c r="DD345" s="20"/>
      <c r="DE345" s="19">
        <f t="shared" si="1978"/>
        <v>0</v>
      </c>
      <c r="DF345" s="20">
        <v>1</v>
      </c>
      <c r="DG345" s="19">
        <f t="shared" si="1979"/>
        <v>200054.39999999999</v>
      </c>
      <c r="DH345" s="20"/>
      <c r="DI345" s="19">
        <f t="shared" si="1980"/>
        <v>0</v>
      </c>
      <c r="DJ345" s="20"/>
      <c r="DK345" s="19">
        <f t="shared" si="1981"/>
        <v>0</v>
      </c>
      <c r="DL345" s="19">
        <f t="shared" si="1929"/>
        <v>109</v>
      </c>
      <c r="DM345" s="19">
        <f t="shared" si="1929"/>
        <v>19238564.799999997</v>
      </c>
    </row>
    <row r="346" spans="1:117" ht="15.75" customHeight="1" x14ac:dyDescent="0.25">
      <c r="A346" s="123"/>
      <c r="B346" s="81">
        <v>298</v>
      </c>
      <c r="C346" s="13" t="s">
        <v>465</v>
      </c>
      <c r="D346" s="14">
        <v>22900</v>
      </c>
      <c r="E346" s="23">
        <v>11.11</v>
      </c>
      <c r="F346" s="23"/>
      <c r="G346" s="16">
        <v>1</v>
      </c>
      <c r="H346" s="14">
        <v>1.4</v>
      </c>
      <c r="I346" s="14">
        <v>1.68</v>
      </c>
      <c r="J346" s="14">
        <v>2.23</v>
      </c>
      <c r="K346" s="17">
        <v>2.57</v>
      </c>
      <c r="L346" s="20"/>
      <c r="M346" s="19">
        <f t="shared" si="1930"/>
        <v>0</v>
      </c>
      <c r="N346" s="20">
        <v>21</v>
      </c>
      <c r="O346" s="20">
        <f t="shared" si="1931"/>
        <v>7479918.5999999996</v>
      </c>
      <c r="P346" s="20"/>
      <c r="Q346" s="19">
        <f t="shared" si="1932"/>
        <v>0</v>
      </c>
      <c r="R346" s="20"/>
      <c r="S346" s="19">
        <f t="shared" si="1933"/>
        <v>0</v>
      </c>
      <c r="T346" s="20"/>
      <c r="U346" s="19">
        <f t="shared" si="1934"/>
        <v>0</v>
      </c>
      <c r="V346" s="20"/>
      <c r="W346" s="19">
        <f t="shared" si="1935"/>
        <v>0</v>
      </c>
      <c r="X346" s="20"/>
      <c r="Y346" s="19">
        <f t="shared" si="1936"/>
        <v>0</v>
      </c>
      <c r="Z346" s="20"/>
      <c r="AA346" s="19">
        <f t="shared" si="1937"/>
        <v>0</v>
      </c>
      <c r="AB346" s="20"/>
      <c r="AC346" s="19">
        <f t="shared" si="1938"/>
        <v>0</v>
      </c>
      <c r="AD346" s="20"/>
      <c r="AE346" s="19">
        <f t="shared" si="1939"/>
        <v>0</v>
      </c>
      <c r="AF346" s="77"/>
      <c r="AG346" s="19">
        <f t="shared" si="1940"/>
        <v>0</v>
      </c>
      <c r="AH346" s="20">
        <v>5</v>
      </c>
      <c r="AI346" s="19">
        <f t="shared" si="1941"/>
        <v>1780933</v>
      </c>
      <c r="AJ346" s="24"/>
      <c r="AK346" s="19">
        <f t="shared" si="1942"/>
        <v>0</v>
      </c>
      <c r="AL346" s="20"/>
      <c r="AM346" s="19">
        <f t="shared" si="1943"/>
        <v>0</v>
      </c>
      <c r="AN346" s="20"/>
      <c r="AO346" s="19">
        <f t="shared" si="1944"/>
        <v>0</v>
      </c>
      <c r="AP346" s="20"/>
      <c r="AQ346" s="20">
        <f t="shared" si="1945"/>
        <v>0</v>
      </c>
      <c r="AR346" s="20"/>
      <c r="AS346" s="20">
        <f t="shared" si="1946"/>
        <v>0</v>
      </c>
      <c r="AT346" s="20"/>
      <c r="AU346" s="19">
        <f t="shared" si="1947"/>
        <v>0</v>
      </c>
      <c r="AV346" s="20"/>
      <c r="AW346" s="19">
        <f t="shared" si="1948"/>
        <v>0</v>
      </c>
      <c r="AX346" s="20"/>
      <c r="AY346" s="19">
        <f t="shared" si="1949"/>
        <v>0</v>
      </c>
      <c r="AZ346" s="20"/>
      <c r="BA346" s="19">
        <f t="shared" si="1950"/>
        <v>0</v>
      </c>
      <c r="BB346" s="20">
        <v>3</v>
      </c>
      <c r="BC346" s="19">
        <f t="shared" si="1951"/>
        <v>1068559.8</v>
      </c>
      <c r="BD346" s="20">
        <v>3</v>
      </c>
      <c r="BE346" s="19">
        <f t="shared" si="1952"/>
        <v>1282271.76</v>
      </c>
      <c r="BF346" s="20">
        <v>3</v>
      </c>
      <c r="BG346" s="19">
        <f t="shared" si="1953"/>
        <v>1282271.76</v>
      </c>
      <c r="BH346" s="20"/>
      <c r="BI346" s="19">
        <f t="shared" si="1954"/>
        <v>0</v>
      </c>
      <c r="BJ346" s="20"/>
      <c r="BK346" s="19">
        <f t="shared" si="1955"/>
        <v>0</v>
      </c>
      <c r="BL346" s="20"/>
      <c r="BM346" s="19">
        <f t="shared" si="1956"/>
        <v>0</v>
      </c>
      <c r="BN346" s="20"/>
      <c r="BO346" s="19">
        <f t="shared" si="1957"/>
        <v>0</v>
      </c>
      <c r="BP346" s="20">
        <v>2</v>
      </c>
      <c r="BQ346" s="19">
        <f t="shared" si="1958"/>
        <v>854847.84</v>
      </c>
      <c r="BR346" s="20"/>
      <c r="BS346" s="19">
        <f t="shared" si="1959"/>
        <v>0</v>
      </c>
      <c r="BT346" s="20"/>
      <c r="BU346" s="19">
        <f t="shared" si="1960"/>
        <v>0</v>
      </c>
      <c r="BV346" s="20"/>
      <c r="BW346" s="19">
        <f t="shared" si="1961"/>
        <v>0</v>
      </c>
      <c r="BX346" s="20"/>
      <c r="BY346" s="22">
        <f t="shared" si="1962"/>
        <v>0</v>
      </c>
      <c r="BZ346" s="20"/>
      <c r="CA346" s="19">
        <f t="shared" si="1963"/>
        <v>0</v>
      </c>
      <c r="CB346" s="20"/>
      <c r="CC346" s="19">
        <f t="shared" si="1964"/>
        <v>0</v>
      </c>
      <c r="CD346" s="20"/>
      <c r="CE346" s="21">
        <f t="shared" si="1965"/>
        <v>0</v>
      </c>
      <c r="CF346" s="20"/>
      <c r="CG346" s="20">
        <f t="shared" si="1966"/>
        <v>0</v>
      </c>
      <c r="CH346" s="20"/>
      <c r="CI346" s="19">
        <f t="shared" si="1967"/>
        <v>0</v>
      </c>
      <c r="CJ346" s="20"/>
      <c r="CK346" s="19">
        <f t="shared" si="1968"/>
        <v>0</v>
      </c>
      <c r="CL346" s="20"/>
      <c r="CM346" s="19">
        <f t="shared" si="1969"/>
        <v>0</v>
      </c>
      <c r="CN346" s="20"/>
      <c r="CO346" s="19">
        <f t="shared" si="1970"/>
        <v>0</v>
      </c>
      <c r="CP346" s="20"/>
      <c r="CQ346" s="19">
        <f t="shared" si="1971"/>
        <v>0</v>
      </c>
      <c r="CR346" s="20"/>
      <c r="CS346" s="19">
        <f t="shared" si="1972"/>
        <v>0</v>
      </c>
      <c r="CT346" s="20"/>
      <c r="CU346" s="19">
        <f t="shared" si="1973"/>
        <v>0</v>
      </c>
      <c r="CV346" s="24"/>
      <c r="CW346" s="19">
        <f t="shared" si="1974"/>
        <v>0</v>
      </c>
      <c r="CX346" s="20"/>
      <c r="CY346" s="19">
        <f t="shared" si="1975"/>
        <v>0</v>
      </c>
      <c r="CZ346" s="20"/>
      <c r="DA346" s="19">
        <f t="shared" si="1976"/>
        <v>0</v>
      </c>
      <c r="DB346" s="20"/>
      <c r="DC346" s="19">
        <f t="shared" si="1977"/>
        <v>0</v>
      </c>
      <c r="DD346" s="20"/>
      <c r="DE346" s="19">
        <f t="shared" si="1978"/>
        <v>0</v>
      </c>
      <c r="DF346" s="20">
        <v>2</v>
      </c>
      <c r="DG346" s="19">
        <f t="shared" si="1979"/>
        <v>854847.84</v>
      </c>
      <c r="DH346" s="20"/>
      <c r="DI346" s="19">
        <f t="shared" si="1980"/>
        <v>0</v>
      </c>
      <c r="DJ346" s="20"/>
      <c r="DK346" s="19">
        <f t="shared" si="1981"/>
        <v>0</v>
      </c>
      <c r="DL346" s="19">
        <f t="shared" si="1929"/>
        <v>39</v>
      </c>
      <c r="DM346" s="19">
        <f t="shared" si="1929"/>
        <v>14603650.6</v>
      </c>
    </row>
    <row r="347" spans="1:117" ht="31.5" customHeight="1" x14ac:dyDescent="0.25">
      <c r="A347" s="123"/>
      <c r="B347" s="81">
        <v>299</v>
      </c>
      <c r="C347" s="13" t="s">
        <v>466</v>
      </c>
      <c r="D347" s="14">
        <v>22900</v>
      </c>
      <c r="E347" s="27">
        <v>14.07</v>
      </c>
      <c r="F347" s="27"/>
      <c r="G347" s="16">
        <v>1</v>
      </c>
      <c r="H347" s="14">
        <v>1.4</v>
      </c>
      <c r="I347" s="14">
        <v>1.68</v>
      </c>
      <c r="J347" s="14">
        <v>2.23</v>
      </c>
      <c r="K347" s="17">
        <v>2.57</v>
      </c>
      <c r="L347" s="20"/>
      <c r="M347" s="19">
        <f>(L347*$D347*$E347*$G347*$H347*$M$14)</f>
        <v>0</v>
      </c>
      <c r="N347" s="20">
        <v>13</v>
      </c>
      <c r="O347" s="20">
        <f>(N347*$D347*$E347*$G347*$H347*$O$14)</f>
        <v>6450504.0600000005</v>
      </c>
      <c r="P347" s="20"/>
      <c r="Q347" s="19">
        <f>(P347*$D347*$E347*$G347*$H347*$Q$14)</f>
        <v>0</v>
      </c>
      <c r="R347" s="20"/>
      <c r="S347" s="19">
        <f>(R347/12*7*$D347*$E347*$G347*$H347*$S$14)+(R347/12*5*$D347*$E347*$G347*$H347*$S$15)</f>
        <v>0</v>
      </c>
      <c r="T347" s="20"/>
      <c r="U347" s="19">
        <f>(T347*$D347*$E347*$G347*$H347*$U$14)</f>
        <v>0</v>
      </c>
      <c r="V347" s="20"/>
      <c r="W347" s="19">
        <f>(V347*$D347*$E347*$G347*$H347*$W$14)</f>
        <v>0</v>
      </c>
      <c r="X347" s="20"/>
      <c r="Y347" s="19">
        <f>(X347*$D347*$E347*$G347*$H347*$Y$14)</f>
        <v>0</v>
      </c>
      <c r="Z347" s="20"/>
      <c r="AA347" s="19">
        <f>(Z347*$D347*$E347*$G347*$H347*$AA$14)</f>
        <v>0</v>
      </c>
      <c r="AB347" s="20"/>
      <c r="AC347" s="19">
        <f>(AB347*$D347*$E347*$G347*$H347*$AC$14)</f>
        <v>0</v>
      </c>
      <c r="AD347" s="20"/>
      <c r="AE347" s="19">
        <f>(AD347*$D347*$E347*$G347*$H347*$AE$14)</f>
        <v>0</v>
      </c>
      <c r="AF347" s="77"/>
      <c r="AG347" s="19">
        <f>(AF347*$D347*$E347*$G347*$H347*$AG$14)</f>
        <v>0</v>
      </c>
      <c r="AH347" s="20"/>
      <c r="AI347" s="19">
        <f>(AH347*$D347*$E347*$G347*$H347*$AI$14)</f>
        <v>0</v>
      </c>
      <c r="AJ347" s="24"/>
      <c r="AK347" s="19">
        <f>(AJ347*$D347*$E347*$G347*$I347*$AK$14)</f>
        <v>0</v>
      </c>
      <c r="AL347" s="20"/>
      <c r="AM347" s="19">
        <f>(AL347*$D347*$E347*$G347*$I347*$AM$14)</f>
        <v>0</v>
      </c>
      <c r="AN347" s="20"/>
      <c r="AO347" s="19">
        <f>(AN347*$D347*$E347*$G347*$H347*$AO$14)</f>
        <v>0</v>
      </c>
      <c r="AP347" s="20"/>
      <c r="AQ347" s="20">
        <f>(AP347*$D347*$E347*$G347*$H347*$AQ$14)</f>
        <v>0</v>
      </c>
      <c r="AR347" s="20"/>
      <c r="AS347" s="20">
        <f>(AR347*$D347*$E347*$G347*$H347*$AS$14)</f>
        <v>0</v>
      </c>
      <c r="AT347" s="20"/>
      <c r="AU347" s="19">
        <f>(AT347*$D347*$E347*$G347*$H347*$AU$14)</f>
        <v>0</v>
      </c>
      <c r="AV347" s="20"/>
      <c r="AW347" s="19">
        <f>(AV347*$D347*$E347*$G347*$H347*$AW$14)</f>
        <v>0</v>
      </c>
      <c r="AX347" s="20"/>
      <c r="AY347" s="19">
        <f>(AX347*$D347*$E347*$G347*$H347*$AY$14)</f>
        <v>0</v>
      </c>
      <c r="AZ347" s="20"/>
      <c r="BA347" s="19">
        <f>(AZ347*$D347*$E347*$G347*$H347*$BA$14)</f>
        <v>0</v>
      </c>
      <c r="BB347" s="20"/>
      <c r="BC347" s="19">
        <f>(BB347*$D347*$E347*$G347*$H347*$BC$14)</f>
        <v>0</v>
      </c>
      <c r="BD347" s="20"/>
      <c r="BE347" s="19">
        <f>(BD347*$D347*$E347*$G347*$I347*$BE$14)</f>
        <v>0</v>
      </c>
      <c r="BF347" s="20"/>
      <c r="BG347" s="19">
        <f>(BF347*$D347*$E347*$G347*$I347*$BG$14)</f>
        <v>0</v>
      </c>
      <c r="BH347" s="20"/>
      <c r="BI347" s="19">
        <f>(BH347*$D347*$E347*$G347*$I347*$BI$14)</f>
        <v>0</v>
      </c>
      <c r="BJ347" s="20"/>
      <c r="BK347" s="19">
        <f>(BJ347*$D347*$E347*$G347*$I347*$BK$14)</f>
        <v>0</v>
      </c>
      <c r="BL347" s="20"/>
      <c r="BM347" s="19">
        <f>(BL347*$D347*$E347*$G347*$I347*$BM$14)</f>
        <v>0</v>
      </c>
      <c r="BN347" s="20"/>
      <c r="BO347" s="19">
        <f>(BN347*$D347*$E347*$G347*$I347*$BO$14)</f>
        <v>0</v>
      </c>
      <c r="BP347" s="20">
        <v>1</v>
      </c>
      <c r="BQ347" s="19">
        <f>(BP347*$D347*$E347*$G347*$I347*$BQ$14)</f>
        <v>676626.3</v>
      </c>
      <c r="BR347" s="20"/>
      <c r="BS347" s="19">
        <f>(BR347*$D347*$E347*$G347*$I347*$BS$14)</f>
        <v>0</v>
      </c>
      <c r="BT347" s="20"/>
      <c r="BU347" s="19">
        <f>(BT347*$D347*$E347*$G347*$I347*$BU$14)</f>
        <v>0</v>
      </c>
      <c r="BV347" s="20">
        <v>2</v>
      </c>
      <c r="BW347" s="19">
        <f>(BV347*$D347*$E347*$G347*$I347*$BW$14)</f>
        <v>1082602.08</v>
      </c>
      <c r="BX347" s="20"/>
      <c r="BY347" s="22">
        <f>(BX347*$D347*$E347*$G347*$I347*$BY$14)</f>
        <v>0</v>
      </c>
      <c r="BZ347" s="20"/>
      <c r="CA347" s="19">
        <f>(BZ347*$D347*$E347*$G347*$H347*$CA$14)</f>
        <v>0</v>
      </c>
      <c r="CB347" s="20"/>
      <c r="CC347" s="19">
        <f>(CB347*$D347*$E347*$G347*$H347*$CC$14)</f>
        <v>0</v>
      </c>
      <c r="CD347" s="20"/>
      <c r="CE347" s="21">
        <f>(CD347*$D347*$E347*$G347*$H347*$CE$14)</f>
        <v>0</v>
      </c>
      <c r="CF347" s="20"/>
      <c r="CG347" s="20">
        <f>(CF347*$D347*$E347*$G347*$H347*$CG$14)</f>
        <v>0</v>
      </c>
      <c r="CH347" s="20"/>
      <c r="CI347" s="19">
        <f>(CH347*$D347*$E347*$G347*$I347*$CI$14)</f>
        <v>0</v>
      </c>
      <c r="CJ347" s="20"/>
      <c r="CK347" s="19">
        <f>(CJ347*$D347*$E347*$G347*$H347*$CK$14)</f>
        <v>0</v>
      </c>
      <c r="CL347" s="20"/>
      <c r="CM347" s="19">
        <f>(CL347*$D347*$E347*$G347*$H347*$CM$14)</f>
        <v>0</v>
      </c>
      <c r="CN347" s="20"/>
      <c r="CO347" s="19">
        <f>(CN347*$D347*$E347*$G347*$H347*$CO$14)</f>
        <v>0</v>
      </c>
      <c r="CP347" s="20"/>
      <c r="CQ347" s="19">
        <f>(CP347*$D347*$E347*$G347*$H347*$CQ$14)</f>
        <v>0</v>
      </c>
      <c r="CR347" s="20"/>
      <c r="CS347" s="19">
        <f>(CR347*$D347*$E347*$G347*$H347*$CS$14)</f>
        <v>0</v>
      </c>
      <c r="CT347" s="20"/>
      <c r="CU347" s="19">
        <f>(CT347*$D347*$E347*$G347*$I347*$CU$14)</f>
        <v>0</v>
      </c>
      <c r="CV347" s="24"/>
      <c r="CW347" s="19">
        <f>(CV347*$D347*$E347*$G347*$I347*$CW$14)</f>
        <v>0</v>
      </c>
      <c r="CX347" s="20"/>
      <c r="CY347" s="19">
        <f>(CX347*$D347*$E347*$G347*$H347*$CY$14)</f>
        <v>0</v>
      </c>
      <c r="CZ347" s="20"/>
      <c r="DA347" s="19">
        <f>(CZ347*$D347*$E347*$G347*$I347*$DA$14)</f>
        <v>0</v>
      </c>
      <c r="DB347" s="20"/>
      <c r="DC347" s="19">
        <f>(DB347*$D347*$E347*$G347*$I347*$DC$14)</f>
        <v>0</v>
      </c>
      <c r="DD347" s="20"/>
      <c r="DE347" s="19">
        <f>(DD347*$D347*$E347*$G347*$I347*$DE$14)</f>
        <v>0</v>
      </c>
      <c r="DF347" s="20"/>
      <c r="DG347" s="19">
        <f>(DF347*$D347*$E347*$G347*$I347*$DG$14)</f>
        <v>0</v>
      </c>
      <c r="DH347" s="20"/>
      <c r="DI347" s="19">
        <f>(DH347*$D347*$E347*$G347*$J347*$DI$14)</f>
        <v>0</v>
      </c>
      <c r="DJ347" s="20"/>
      <c r="DK347" s="19">
        <f>(DJ347*$D347*$E347*$G347*$K347*$DK$14)</f>
        <v>0</v>
      </c>
      <c r="DL347" s="19">
        <f t="shared" si="1929"/>
        <v>16</v>
      </c>
      <c r="DM347" s="19">
        <f t="shared" si="1929"/>
        <v>8209732.4400000004</v>
      </c>
    </row>
    <row r="348" spans="1:117" ht="18" customHeight="1" x14ac:dyDescent="0.25">
      <c r="A348" s="124">
        <v>34</v>
      </c>
      <c r="B348" s="126"/>
      <c r="C348" s="56" t="s">
        <v>467</v>
      </c>
      <c r="D348" s="62">
        <v>22900</v>
      </c>
      <c r="E348" s="65">
        <v>1.18</v>
      </c>
      <c r="F348" s="54"/>
      <c r="G348" s="63">
        <v>1</v>
      </c>
      <c r="H348" s="62">
        <v>1.4</v>
      </c>
      <c r="I348" s="62">
        <v>1.68</v>
      </c>
      <c r="J348" s="62">
        <v>2.23</v>
      </c>
      <c r="K348" s="64">
        <v>2.57</v>
      </c>
      <c r="L348" s="28">
        <f>SUM(L349:L353)</f>
        <v>349</v>
      </c>
      <c r="M348" s="28">
        <f t="shared" ref="M348:BX348" si="1982">SUM(M349:M353)</f>
        <v>11217761.939999999</v>
      </c>
      <c r="N348" s="61">
        <f t="shared" si="1982"/>
        <v>0</v>
      </c>
      <c r="O348" s="61">
        <f t="shared" si="1982"/>
        <v>0</v>
      </c>
      <c r="P348" s="28">
        <f t="shared" si="1982"/>
        <v>0</v>
      </c>
      <c r="Q348" s="28">
        <f t="shared" si="1982"/>
        <v>0</v>
      </c>
      <c r="R348" s="61">
        <f t="shared" si="1982"/>
        <v>0</v>
      </c>
      <c r="S348" s="61">
        <f t="shared" si="1982"/>
        <v>0</v>
      </c>
      <c r="T348" s="28">
        <f t="shared" si="1982"/>
        <v>0</v>
      </c>
      <c r="U348" s="28">
        <f t="shared" si="1982"/>
        <v>0</v>
      </c>
      <c r="V348" s="28">
        <f t="shared" si="1982"/>
        <v>0</v>
      </c>
      <c r="W348" s="28">
        <f t="shared" si="1982"/>
        <v>0</v>
      </c>
      <c r="X348" s="28">
        <f t="shared" si="1982"/>
        <v>0</v>
      </c>
      <c r="Y348" s="28">
        <f t="shared" si="1982"/>
        <v>0</v>
      </c>
      <c r="Z348" s="28">
        <f t="shared" si="1982"/>
        <v>0</v>
      </c>
      <c r="AA348" s="28">
        <f t="shared" si="1982"/>
        <v>0</v>
      </c>
      <c r="AB348" s="28">
        <f t="shared" si="1982"/>
        <v>0</v>
      </c>
      <c r="AC348" s="28">
        <f t="shared" si="1982"/>
        <v>0</v>
      </c>
      <c r="AD348" s="28">
        <f t="shared" si="1982"/>
        <v>0</v>
      </c>
      <c r="AE348" s="28">
        <f t="shared" si="1982"/>
        <v>0</v>
      </c>
      <c r="AF348" s="28">
        <f t="shared" si="1982"/>
        <v>496</v>
      </c>
      <c r="AG348" s="28">
        <f t="shared" si="1982"/>
        <v>17252127.199999999</v>
      </c>
      <c r="AH348" s="28">
        <f t="shared" si="1982"/>
        <v>0</v>
      </c>
      <c r="AI348" s="28">
        <f t="shared" si="1982"/>
        <v>0</v>
      </c>
      <c r="AJ348" s="12">
        <f t="shared" si="1982"/>
        <v>0</v>
      </c>
      <c r="AK348" s="28">
        <f t="shared" si="1982"/>
        <v>0</v>
      </c>
      <c r="AL348" s="28">
        <f t="shared" si="1982"/>
        <v>0</v>
      </c>
      <c r="AM348" s="28">
        <f t="shared" si="1982"/>
        <v>0</v>
      </c>
      <c r="AN348" s="61">
        <v>0</v>
      </c>
      <c r="AO348" s="61">
        <f t="shared" si="1982"/>
        <v>0</v>
      </c>
      <c r="AP348" s="61">
        <f t="shared" si="1982"/>
        <v>0</v>
      </c>
      <c r="AQ348" s="61">
        <f t="shared" si="1982"/>
        <v>0</v>
      </c>
      <c r="AR348" s="61">
        <f t="shared" si="1982"/>
        <v>0</v>
      </c>
      <c r="AS348" s="61">
        <f t="shared" si="1982"/>
        <v>0</v>
      </c>
      <c r="AT348" s="28">
        <f t="shared" si="1982"/>
        <v>0</v>
      </c>
      <c r="AU348" s="28">
        <f t="shared" si="1982"/>
        <v>0</v>
      </c>
      <c r="AV348" s="28">
        <f t="shared" si="1982"/>
        <v>0</v>
      </c>
      <c r="AW348" s="28">
        <f t="shared" si="1982"/>
        <v>0</v>
      </c>
      <c r="AX348" s="28">
        <f t="shared" si="1982"/>
        <v>0</v>
      </c>
      <c r="AY348" s="28">
        <f t="shared" si="1982"/>
        <v>0</v>
      </c>
      <c r="AZ348" s="28">
        <f t="shared" si="1982"/>
        <v>13</v>
      </c>
      <c r="BA348" s="28">
        <f t="shared" si="1982"/>
        <v>408027.62</v>
      </c>
      <c r="BB348" s="28">
        <f t="shared" si="1982"/>
        <v>4</v>
      </c>
      <c r="BC348" s="28">
        <f t="shared" si="1982"/>
        <v>125546.96</v>
      </c>
      <c r="BD348" s="28">
        <f t="shared" si="1982"/>
        <v>0</v>
      </c>
      <c r="BE348" s="28">
        <f t="shared" si="1982"/>
        <v>0</v>
      </c>
      <c r="BF348" s="61">
        <v>273</v>
      </c>
      <c r="BG348" s="61">
        <f t="shared" si="1982"/>
        <v>10515936.48</v>
      </c>
      <c r="BH348" s="61">
        <f t="shared" si="1982"/>
        <v>0</v>
      </c>
      <c r="BI348" s="61">
        <f t="shared" si="1982"/>
        <v>0</v>
      </c>
      <c r="BJ348" s="28">
        <f t="shared" si="1982"/>
        <v>0</v>
      </c>
      <c r="BK348" s="28">
        <f t="shared" si="1982"/>
        <v>0</v>
      </c>
      <c r="BL348" s="61">
        <f t="shared" si="1982"/>
        <v>0</v>
      </c>
      <c r="BM348" s="61">
        <f t="shared" si="1982"/>
        <v>0</v>
      </c>
      <c r="BN348" s="28">
        <f t="shared" si="1982"/>
        <v>0</v>
      </c>
      <c r="BO348" s="28">
        <f t="shared" si="1982"/>
        <v>0</v>
      </c>
      <c r="BP348" s="28">
        <f t="shared" si="1982"/>
        <v>25</v>
      </c>
      <c r="BQ348" s="28">
        <f t="shared" si="1982"/>
        <v>1070002.5</v>
      </c>
      <c r="BR348" s="28">
        <f t="shared" si="1982"/>
        <v>9</v>
      </c>
      <c r="BS348" s="28">
        <f t="shared" si="1982"/>
        <v>277344.64799999999</v>
      </c>
      <c r="BT348" s="28">
        <f t="shared" si="1982"/>
        <v>23</v>
      </c>
      <c r="BU348" s="28">
        <f t="shared" si="1982"/>
        <v>984402.29999999993</v>
      </c>
      <c r="BV348" s="28">
        <f t="shared" si="1982"/>
        <v>11</v>
      </c>
      <c r="BW348" s="28">
        <f t="shared" si="1982"/>
        <v>370870.07999999996</v>
      </c>
      <c r="BX348" s="28">
        <f t="shared" si="1982"/>
        <v>0</v>
      </c>
      <c r="BY348" s="28">
        <f t="shared" ref="BY348:DM348" si="1983">SUM(BY349:BY353)</f>
        <v>0</v>
      </c>
      <c r="BZ348" s="28">
        <f t="shared" si="1983"/>
        <v>0</v>
      </c>
      <c r="CA348" s="28">
        <f t="shared" si="1983"/>
        <v>0</v>
      </c>
      <c r="CB348" s="28">
        <f t="shared" si="1983"/>
        <v>0</v>
      </c>
      <c r="CC348" s="28">
        <f t="shared" si="1983"/>
        <v>0</v>
      </c>
      <c r="CD348" s="28">
        <f t="shared" si="1983"/>
        <v>0</v>
      </c>
      <c r="CE348" s="29">
        <f t="shared" si="1983"/>
        <v>0</v>
      </c>
      <c r="CF348" s="61">
        <f t="shared" si="1983"/>
        <v>0</v>
      </c>
      <c r="CG348" s="61">
        <f t="shared" si="1983"/>
        <v>0</v>
      </c>
      <c r="CH348" s="28">
        <f t="shared" si="1983"/>
        <v>0</v>
      </c>
      <c r="CI348" s="28">
        <f t="shared" si="1983"/>
        <v>0</v>
      </c>
      <c r="CJ348" s="28">
        <f t="shared" si="1983"/>
        <v>0</v>
      </c>
      <c r="CK348" s="28">
        <f t="shared" si="1983"/>
        <v>0</v>
      </c>
      <c r="CL348" s="28">
        <f t="shared" si="1983"/>
        <v>0</v>
      </c>
      <c r="CM348" s="28">
        <f t="shared" si="1983"/>
        <v>0</v>
      </c>
      <c r="CN348" s="28">
        <f t="shared" si="1983"/>
        <v>0</v>
      </c>
      <c r="CO348" s="28">
        <f t="shared" si="1983"/>
        <v>0</v>
      </c>
      <c r="CP348" s="28">
        <f t="shared" si="1983"/>
        <v>1</v>
      </c>
      <c r="CQ348" s="28">
        <f t="shared" si="1983"/>
        <v>32242.741999999995</v>
      </c>
      <c r="CR348" s="28">
        <f t="shared" si="1983"/>
        <v>0</v>
      </c>
      <c r="CS348" s="28">
        <f t="shared" si="1983"/>
        <v>0</v>
      </c>
      <c r="CT348" s="28">
        <f t="shared" si="1983"/>
        <v>0</v>
      </c>
      <c r="CU348" s="28">
        <f t="shared" si="1983"/>
        <v>0</v>
      </c>
      <c r="CV348" s="28">
        <f t="shared" si="1983"/>
        <v>0</v>
      </c>
      <c r="CW348" s="28">
        <f t="shared" si="1983"/>
        <v>0</v>
      </c>
      <c r="CX348" s="28">
        <f t="shared" si="1983"/>
        <v>0</v>
      </c>
      <c r="CY348" s="28">
        <f t="shared" si="1983"/>
        <v>0</v>
      </c>
      <c r="CZ348" s="28">
        <f t="shared" si="1983"/>
        <v>0</v>
      </c>
      <c r="DA348" s="28">
        <f t="shared" si="1983"/>
        <v>0</v>
      </c>
      <c r="DB348" s="28">
        <f t="shared" si="1983"/>
        <v>0</v>
      </c>
      <c r="DC348" s="28">
        <f t="shared" si="1983"/>
        <v>0</v>
      </c>
      <c r="DD348" s="28">
        <f t="shared" si="1983"/>
        <v>7</v>
      </c>
      <c r="DE348" s="28">
        <f t="shared" si="1983"/>
        <v>287616.67199999996</v>
      </c>
      <c r="DF348" s="28">
        <f t="shared" si="1983"/>
        <v>0</v>
      </c>
      <c r="DG348" s="28">
        <f t="shared" si="1983"/>
        <v>0</v>
      </c>
      <c r="DH348" s="28">
        <v>0</v>
      </c>
      <c r="DI348" s="28">
        <f t="shared" si="1983"/>
        <v>0</v>
      </c>
      <c r="DJ348" s="28">
        <f t="shared" si="1983"/>
        <v>10</v>
      </c>
      <c r="DK348" s="28">
        <f t="shared" si="1983"/>
        <v>628550.03999999992</v>
      </c>
      <c r="DL348" s="28">
        <f t="shared" si="1983"/>
        <v>1221</v>
      </c>
      <c r="DM348" s="28">
        <f t="shared" si="1983"/>
        <v>43170429.181999996</v>
      </c>
    </row>
    <row r="349" spans="1:117" ht="45" customHeight="1" x14ac:dyDescent="0.25">
      <c r="A349" s="123"/>
      <c r="B349" s="81">
        <v>300</v>
      </c>
      <c r="C349" s="51" t="s">
        <v>468</v>
      </c>
      <c r="D349" s="14">
        <v>22900</v>
      </c>
      <c r="E349" s="23">
        <v>0.89</v>
      </c>
      <c r="F349" s="23"/>
      <c r="G349" s="16">
        <v>1</v>
      </c>
      <c r="H349" s="14">
        <v>1.4</v>
      </c>
      <c r="I349" s="14">
        <v>1.68</v>
      </c>
      <c r="J349" s="14">
        <v>2.23</v>
      </c>
      <c r="K349" s="17">
        <v>2.57</v>
      </c>
      <c r="L349" s="20">
        <v>181</v>
      </c>
      <c r="M349" s="19">
        <f t="shared" ref="M349:M394" si="1984">(L349*$D349*$E349*$G349*$H349*$M$14)</f>
        <v>5680999.9399999995</v>
      </c>
      <c r="N349" s="20"/>
      <c r="O349" s="20">
        <f>(N349*$D349*$E349*$G349*$H349*$O$14)</f>
        <v>0</v>
      </c>
      <c r="P349" s="20"/>
      <c r="Q349" s="19">
        <f>(P349*$D349*$E349*$G349*$H349*$Q$14)</f>
        <v>0</v>
      </c>
      <c r="R349" s="20"/>
      <c r="S349" s="19">
        <f t="shared" ref="S349:S353" si="1985">(R349/12*7*$D349*$E349*$G349*$H349*$S$14)+(R349/12*5*$D349*$E349*$G349*$H349*$S$15)</f>
        <v>0</v>
      </c>
      <c r="T349" s="20">
        <v>0</v>
      </c>
      <c r="U349" s="19">
        <f>(T349*$D349*$E349*$G349*$H349*$U$14)</f>
        <v>0</v>
      </c>
      <c r="V349" s="20">
        <v>0</v>
      </c>
      <c r="W349" s="19">
        <f>(V349*$D349*$E349*$G349*$H349*$W$14)</f>
        <v>0</v>
      </c>
      <c r="X349" s="20"/>
      <c r="Y349" s="19">
        <f>(X349*$D349*$E349*$G349*$H349*$Y$14)</f>
        <v>0</v>
      </c>
      <c r="Z349" s="20">
        <v>0</v>
      </c>
      <c r="AA349" s="19">
        <f>(Z349*$D349*$E349*$G349*$H349*$AA$14)</f>
        <v>0</v>
      </c>
      <c r="AB349" s="20"/>
      <c r="AC349" s="19">
        <f>(AB349*$D349*$E349*$G349*$H349*$AC$14)</f>
        <v>0</v>
      </c>
      <c r="AD349" s="20">
        <v>0</v>
      </c>
      <c r="AE349" s="19">
        <f>(AD349*$D349*$E349*$G349*$H349*$AE$14)</f>
        <v>0</v>
      </c>
      <c r="AF349" s="20">
        <v>270</v>
      </c>
      <c r="AG349" s="19">
        <f>(AF349*$D349*$E349*$G349*$H349*$AG$14)</f>
        <v>8474419.7999999989</v>
      </c>
      <c r="AH349" s="20"/>
      <c r="AI349" s="19">
        <f>(AH349*$D349*$E349*$G349*$H349*$AI$14)</f>
        <v>0</v>
      </c>
      <c r="AJ349" s="24">
        <v>0</v>
      </c>
      <c r="AK349" s="19">
        <f>(AJ349*$D349*$E349*$G349*$I349*$AK$14)</f>
        <v>0</v>
      </c>
      <c r="AL349" s="20">
        <v>0</v>
      </c>
      <c r="AM349" s="19">
        <f>(AL349*$D349*$E349*$G349*$I349*$AM$14)</f>
        <v>0</v>
      </c>
      <c r="AN349" s="20"/>
      <c r="AO349" s="19">
        <f>(AN349*$D349*$E349*$G349*$H349*$AO$14)</f>
        <v>0</v>
      </c>
      <c r="AP349" s="20"/>
      <c r="AQ349" s="20">
        <f>(AP349*$D349*$E349*$G349*$H349*$AQ$14)</f>
        <v>0</v>
      </c>
      <c r="AR349" s="20">
        <v>0</v>
      </c>
      <c r="AS349" s="20">
        <f>(AR349*$D349*$E349*$G349*$H349*$AS$14)</f>
        <v>0</v>
      </c>
      <c r="AT349" s="20">
        <v>0</v>
      </c>
      <c r="AU349" s="19">
        <f>(AT349*$D349*$E349*$G349*$H349*$AU$14)</f>
        <v>0</v>
      </c>
      <c r="AV349" s="20">
        <v>0</v>
      </c>
      <c r="AW349" s="19">
        <f>(AV349*$D349*$E349*$G349*$H349*$AW$14)</f>
        <v>0</v>
      </c>
      <c r="AX349" s="20">
        <v>0</v>
      </c>
      <c r="AY349" s="19">
        <f>(AX349*$D349*$E349*$G349*$H349*$AY$14)</f>
        <v>0</v>
      </c>
      <c r="AZ349" s="20">
        <v>13</v>
      </c>
      <c r="BA349" s="19">
        <f>(AZ349*$D349*$E349*$G349*$H349*$BA$14)</f>
        <v>408027.62</v>
      </c>
      <c r="BB349" s="20">
        <v>4</v>
      </c>
      <c r="BC349" s="19">
        <f>(BB349*$D349*$E349*$G349*$H349*$BC$14)</f>
        <v>125546.96</v>
      </c>
      <c r="BD349" s="20"/>
      <c r="BE349" s="19">
        <f>(BD349*$D349*$E349*$G349*$I349*$BE$14)</f>
        <v>0</v>
      </c>
      <c r="BF349" s="20">
        <v>192</v>
      </c>
      <c r="BG349" s="19">
        <f>(BF349*$D349*$E349*$G349*$I349*$BG$14)</f>
        <v>6574095.3599999994</v>
      </c>
      <c r="BH349" s="20"/>
      <c r="BI349" s="19">
        <f>(BH349*$D349*$E349*$G349*$I349*$BI$14)</f>
        <v>0</v>
      </c>
      <c r="BJ349" s="20">
        <v>0</v>
      </c>
      <c r="BK349" s="19">
        <f>(BJ349*$D349*$E349*$G349*$I349*$BK$14)</f>
        <v>0</v>
      </c>
      <c r="BL349" s="20"/>
      <c r="BM349" s="19">
        <f>(BL349*$D349*$E349*$G349*$I349*$BM$14)</f>
        <v>0</v>
      </c>
      <c r="BN349" s="20"/>
      <c r="BO349" s="19">
        <f>(BN349*$D349*$E349*$G349*$I349*$BO$14)</f>
        <v>0</v>
      </c>
      <c r="BP349" s="20">
        <v>25</v>
      </c>
      <c r="BQ349" s="19">
        <f>(BP349*$D349*$E349*$G349*$I349*$BQ$14)</f>
        <v>1070002.5</v>
      </c>
      <c r="BR349" s="20">
        <v>9</v>
      </c>
      <c r="BS349" s="19">
        <f>(BR349*$D349*$E349*$G349*$I349*$BS$14)</f>
        <v>277344.64799999999</v>
      </c>
      <c r="BT349" s="20">
        <v>23</v>
      </c>
      <c r="BU349" s="19">
        <f>(BT349*$D349*$E349*$G349*$I349*$BU$14)</f>
        <v>984402.29999999993</v>
      </c>
      <c r="BV349" s="20">
        <v>10</v>
      </c>
      <c r="BW349" s="19">
        <f>(BV349*$D349*$E349*$G349*$I349*$BW$14)</f>
        <v>342400.8</v>
      </c>
      <c r="BX349" s="20"/>
      <c r="BY349" s="22">
        <f>(BX349*$D349*$E349*$G349*$I349*$BY$14)</f>
        <v>0</v>
      </c>
      <c r="BZ349" s="20">
        <v>0</v>
      </c>
      <c r="CA349" s="19">
        <f>(BZ349*$D349*$E349*$G349*$H349*$CA$14)</f>
        <v>0</v>
      </c>
      <c r="CB349" s="20">
        <v>0</v>
      </c>
      <c r="CC349" s="19">
        <f>(CB349*$D349*$E349*$G349*$H349*$CC$14)</f>
        <v>0</v>
      </c>
      <c r="CD349" s="20">
        <v>0</v>
      </c>
      <c r="CE349" s="21">
        <f>(CD349*$D349*$E349*$G349*$H349*$CE$14)</f>
        <v>0</v>
      </c>
      <c r="CF349" s="20"/>
      <c r="CG349" s="20">
        <f>(CF349*$D349*$E349*$G349*$H349*$CG$14)</f>
        <v>0</v>
      </c>
      <c r="CH349" s="20"/>
      <c r="CI349" s="19">
        <f>(CH349*$D349*$E349*$G349*$I349*$CI$14)</f>
        <v>0</v>
      </c>
      <c r="CJ349" s="20">
        <v>0</v>
      </c>
      <c r="CK349" s="19">
        <f>(CJ349*$D349*$E349*$G349*$H349*$CK$14)</f>
        <v>0</v>
      </c>
      <c r="CL349" s="20"/>
      <c r="CM349" s="19">
        <f>(CL349*$D349*$E349*$G349*$H349*$CM$14)</f>
        <v>0</v>
      </c>
      <c r="CN349" s="20"/>
      <c r="CO349" s="19">
        <f>(CN349*$D349*$E349*$G349*$H349*$CO$14)</f>
        <v>0</v>
      </c>
      <c r="CP349" s="20">
        <v>1</v>
      </c>
      <c r="CQ349" s="19">
        <f>(CP349*$D349*$E349*$G349*$H349*$CQ$14)</f>
        <v>32242.741999999995</v>
      </c>
      <c r="CR349" s="20"/>
      <c r="CS349" s="19">
        <f>(CR349*$D349*$E349*$G349*$H349*$CS$14)</f>
        <v>0</v>
      </c>
      <c r="CT349" s="20">
        <v>0</v>
      </c>
      <c r="CU349" s="19">
        <f>(CT349*$D349*$E349*$G349*$I349*$CU$14)</f>
        <v>0</v>
      </c>
      <c r="CV349" s="24">
        <v>0</v>
      </c>
      <c r="CW349" s="19">
        <f>(CV349*$D349*$E349*$G349*$I349*$CW$14)</f>
        <v>0</v>
      </c>
      <c r="CX349" s="20"/>
      <c r="CY349" s="19">
        <f>(CX349*$D349*$E349*$G349*$H349*$CY$14)</f>
        <v>0</v>
      </c>
      <c r="CZ349" s="20">
        <v>0</v>
      </c>
      <c r="DA349" s="19">
        <f>(CZ349*$D349*$E349*$G349*$I349*$DA$14)</f>
        <v>0</v>
      </c>
      <c r="DB349" s="20"/>
      <c r="DC349" s="19">
        <f>(DB349*$D349*$E349*$G349*$I349*$DC$14)</f>
        <v>0</v>
      </c>
      <c r="DD349" s="20">
        <v>7</v>
      </c>
      <c r="DE349" s="19">
        <f>(DD349*$D349*$E349*$G349*$I349*$DE$14)</f>
        <v>287616.67199999996</v>
      </c>
      <c r="DF349" s="20"/>
      <c r="DG349" s="19">
        <f>(DF349*$D349*$E349*$G349*$I349*$DG$14)</f>
        <v>0</v>
      </c>
      <c r="DH349" s="20"/>
      <c r="DI349" s="19">
        <f>(DH349*$D349*$E349*$G349*$J349*$DI$14)</f>
        <v>0</v>
      </c>
      <c r="DJ349" s="20">
        <v>10</v>
      </c>
      <c r="DK349" s="19">
        <f>(DJ349*$D349*$E349*$G349*$K349*$DK$14)</f>
        <v>628550.03999999992</v>
      </c>
      <c r="DL349" s="19">
        <f t="shared" ref="DL349:DM353" si="1986">SUM(L349,N349,P349,R349,T349,V349,X349,Z349,AB349,AD349,AF349,AH349,AJ349,AN349,AP349,CD349,AR349,AT349,AV349,AX349,AZ349,CH349,BB349,BD349,BF349,BJ349,AL349,BL349,BN349,BP349,BR349,BT349,BV349,BX349,BZ349,CB349,CF349,CJ349,CL349,CN349,CP349,CR349,CT349,CV349,BH349,CX349,CZ349,DB349,DD349,DF349,DH349,DJ349)</f>
        <v>745</v>
      </c>
      <c r="DM349" s="19">
        <f t="shared" si="1986"/>
        <v>24885649.381999996</v>
      </c>
    </row>
    <row r="350" spans="1:117" ht="30" customHeight="1" x14ac:dyDescent="0.25">
      <c r="A350" s="123"/>
      <c r="B350" s="81">
        <v>301</v>
      </c>
      <c r="C350" s="13" t="s">
        <v>469</v>
      </c>
      <c r="D350" s="14">
        <v>22900</v>
      </c>
      <c r="E350" s="23">
        <v>0.74</v>
      </c>
      <c r="F350" s="23"/>
      <c r="G350" s="16">
        <v>1</v>
      </c>
      <c r="H350" s="14">
        <v>1.4</v>
      </c>
      <c r="I350" s="14">
        <v>1.68</v>
      </c>
      <c r="J350" s="14">
        <v>2.23</v>
      </c>
      <c r="K350" s="17">
        <v>2.57</v>
      </c>
      <c r="L350" s="20">
        <v>115</v>
      </c>
      <c r="M350" s="19">
        <f t="shared" si="1984"/>
        <v>3001136.6</v>
      </c>
      <c r="N350" s="20"/>
      <c r="O350" s="20">
        <f>(N350*$D350*$E350*$G350*$H350*$O$14)</f>
        <v>0</v>
      </c>
      <c r="P350" s="20"/>
      <c r="Q350" s="19">
        <f>(P350*$D350*$E350*$G350*$H350*$Q$14)</f>
        <v>0</v>
      </c>
      <c r="R350" s="20"/>
      <c r="S350" s="19">
        <f t="shared" si="1985"/>
        <v>0</v>
      </c>
      <c r="T350" s="20">
        <v>0</v>
      </c>
      <c r="U350" s="19">
        <f>(T350*$D350*$E350*$G350*$H350*$U$14)</f>
        <v>0</v>
      </c>
      <c r="V350" s="20">
        <v>0</v>
      </c>
      <c r="W350" s="19">
        <f>(V350*$D350*$E350*$G350*$H350*$W$14)</f>
        <v>0</v>
      </c>
      <c r="X350" s="20"/>
      <c r="Y350" s="19">
        <f>(X350*$D350*$E350*$G350*$H350*$Y$14)</f>
        <v>0</v>
      </c>
      <c r="Z350" s="20">
        <v>0</v>
      </c>
      <c r="AA350" s="19">
        <f>(Z350*$D350*$E350*$G350*$H350*$AA$14)</f>
        <v>0</v>
      </c>
      <c r="AB350" s="20"/>
      <c r="AC350" s="19">
        <f>(AB350*$D350*$E350*$G350*$H350*$AC$14)</f>
        <v>0</v>
      </c>
      <c r="AD350" s="20">
        <v>0</v>
      </c>
      <c r="AE350" s="19">
        <f>(AD350*$D350*$E350*$G350*$H350*$AE$14)</f>
        <v>0</v>
      </c>
      <c r="AF350" s="20">
        <v>103</v>
      </c>
      <c r="AG350" s="19">
        <f>(AF350*$D350*$E350*$G350*$H350*$AG$14)</f>
        <v>2687974.52</v>
      </c>
      <c r="AH350" s="20"/>
      <c r="AI350" s="19">
        <f>(AH350*$D350*$E350*$G350*$H350*$AI$14)</f>
        <v>0</v>
      </c>
      <c r="AJ350" s="24">
        <v>0</v>
      </c>
      <c r="AK350" s="19">
        <f>(AJ350*$D350*$E350*$G350*$I350*$AK$14)</f>
        <v>0</v>
      </c>
      <c r="AL350" s="20">
        <v>0</v>
      </c>
      <c r="AM350" s="19">
        <f>(AL350*$D350*$E350*$G350*$I350*$AM$14)</f>
        <v>0</v>
      </c>
      <c r="AN350" s="20"/>
      <c r="AO350" s="19">
        <f>(AN350*$D350*$E350*$G350*$H350*$AO$14)</f>
        <v>0</v>
      </c>
      <c r="AP350" s="20"/>
      <c r="AQ350" s="20">
        <f>(AP350*$D350*$E350*$G350*$H350*$AQ$14)</f>
        <v>0</v>
      </c>
      <c r="AR350" s="20">
        <v>0</v>
      </c>
      <c r="AS350" s="20">
        <f>(AR350*$D350*$E350*$G350*$H350*$AS$14)</f>
        <v>0</v>
      </c>
      <c r="AT350" s="20">
        <v>0</v>
      </c>
      <c r="AU350" s="19">
        <f>(AT350*$D350*$E350*$G350*$H350*$AU$14)</f>
        <v>0</v>
      </c>
      <c r="AV350" s="20">
        <v>0</v>
      </c>
      <c r="AW350" s="19">
        <f>(AV350*$D350*$E350*$G350*$H350*$AW$14)</f>
        <v>0</v>
      </c>
      <c r="AX350" s="20">
        <v>0</v>
      </c>
      <c r="AY350" s="19">
        <f>(AX350*$D350*$E350*$G350*$H350*$AY$14)</f>
        <v>0</v>
      </c>
      <c r="AZ350" s="20"/>
      <c r="BA350" s="19">
        <f>(AZ350*$D350*$E350*$G350*$H350*$BA$14)</f>
        <v>0</v>
      </c>
      <c r="BB350" s="20"/>
      <c r="BC350" s="19">
        <f>(BB350*$D350*$E350*$G350*$H350*$BC$14)</f>
        <v>0</v>
      </c>
      <c r="BD350" s="20"/>
      <c r="BE350" s="19">
        <f>(BD350*$D350*$E350*$G350*$I350*$BE$14)</f>
        <v>0</v>
      </c>
      <c r="BF350" s="20">
        <v>4</v>
      </c>
      <c r="BG350" s="19">
        <f>(BF350*$D350*$E350*$G350*$I350*$BG$14)</f>
        <v>113877.12</v>
      </c>
      <c r="BH350" s="20">
        <v>0</v>
      </c>
      <c r="BI350" s="19">
        <f>(BH350*$D350*$E350*$G350*$I350*$BI$14)</f>
        <v>0</v>
      </c>
      <c r="BJ350" s="20">
        <v>0</v>
      </c>
      <c r="BK350" s="19">
        <f>(BJ350*$D350*$E350*$G350*$I350*$BK$14)</f>
        <v>0</v>
      </c>
      <c r="BL350" s="20"/>
      <c r="BM350" s="19">
        <f>(BL350*$D350*$E350*$G350*$I350*$BM$14)</f>
        <v>0</v>
      </c>
      <c r="BN350" s="20"/>
      <c r="BO350" s="19">
        <f>(BN350*$D350*$E350*$G350*$I350*$BO$14)</f>
        <v>0</v>
      </c>
      <c r="BP350" s="20"/>
      <c r="BQ350" s="19">
        <f>(BP350*$D350*$E350*$G350*$I350*$BQ$14)</f>
        <v>0</v>
      </c>
      <c r="BR350" s="20"/>
      <c r="BS350" s="19">
        <f>(BR350*$D350*$E350*$G350*$I350*$BS$14)</f>
        <v>0</v>
      </c>
      <c r="BT350" s="20"/>
      <c r="BU350" s="19">
        <f>(BT350*$D350*$E350*$G350*$I350*$BU$14)</f>
        <v>0</v>
      </c>
      <c r="BV350" s="20">
        <v>1</v>
      </c>
      <c r="BW350" s="19">
        <f>(BV350*$D350*$E350*$G350*$I350*$BW$14)</f>
        <v>28469.279999999999</v>
      </c>
      <c r="BX350" s="20"/>
      <c r="BY350" s="22">
        <f>(BX350*$D350*$E350*$G350*$I350*$BY$14)</f>
        <v>0</v>
      </c>
      <c r="BZ350" s="20">
        <v>0</v>
      </c>
      <c r="CA350" s="19">
        <f>(BZ350*$D350*$E350*$G350*$H350*$CA$14)</f>
        <v>0</v>
      </c>
      <c r="CB350" s="20">
        <v>0</v>
      </c>
      <c r="CC350" s="19">
        <f>(CB350*$D350*$E350*$G350*$H350*$CC$14)</f>
        <v>0</v>
      </c>
      <c r="CD350" s="20">
        <v>0</v>
      </c>
      <c r="CE350" s="21">
        <f>(CD350*$D350*$E350*$G350*$H350*$CE$14)</f>
        <v>0</v>
      </c>
      <c r="CF350" s="20"/>
      <c r="CG350" s="20">
        <f>(CF350*$D350*$E350*$G350*$H350*$CG$14)</f>
        <v>0</v>
      </c>
      <c r="CH350" s="20"/>
      <c r="CI350" s="19">
        <f>(CH350*$D350*$E350*$G350*$I350*$CI$14)</f>
        <v>0</v>
      </c>
      <c r="CJ350" s="20">
        <v>0</v>
      </c>
      <c r="CK350" s="19">
        <f>(CJ350*$D350*$E350*$G350*$H350*$CK$14)</f>
        <v>0</v>
      </c>
      <c r="CL350" s="20"/>
      <c r="CM350" s="19">
        <f>(CL350*$D350*$E350*$G350*$H350*$CM$14)</f>
        <v>0</v>
      </c>
      <c r="CN350" s="20"/>
      <c r="CO350" s="19">
        <f>(CN350*$D350*$E350*$G350*$H350*$CO$14)</f>
        <v>0</v>
      </c>
      <c r="CP350" s="20"/>
      <c r="CQ350" s="19">
        <f>(CP350*$D350*$E350*$G350*$H350*$CQ$14)</f>
        <v>0</v>
      </c>
      <c r="CR350" s="20"/>
      <c r="CS350" s="19">
        <f>(CR350*$D350*$E350*$G350*$H350*$CS$14)</f>
        <v>0</v>
      </c>
      <c r="CT350" s="20">
        <v>0</v>
      </c>
      <c r="CU350" s="19">
        <f>(CT350*$D350*$E350*$G350*$I350*$CU$14)</f>
        <v>0</v>
      </c>
      <c r="CV350" s="24">
        <v>0</v>
      </c>
      <c r="CW350" s="19">
        <f>(CV350*$D350*$E350*$G350*$I350*$CW$14)</f>
        <v>0</v>
      </c>
      <c r="CX350" s="20"/>
      <c r="CY350" s="19">
        <f>(CX350*$D350*$E350*$G350*$H350*$CY$14)</f>
        <v>0</v>
      </c>
      <c r="CZ350" s="20">
        <v>0</v>
      </c>
      <c r="DA350" s="19">
        <f>(CZ350*$D350*$E350*$G350*$I350*$DA$14)</f>
        <v>0</v>
      </c>
      <c r="DB350" s="20">
        <v>0</v>
      </c>
      <c r="DC350" s="19">
        <f>(DB350*$D350*$E350*$G350*$I350*$DC$14)</f>
        <v>0</v>
      </c>
      <c r="DD350" s="20"/>
      <c r="DE350" s="19">
        <f>(DD350*$D350*$E350*$G350*$I350*$DE$14)</f>
        <v>0</v>
      </c>
      <c r="DF350" s="20"/>
      <c r="DG350" s="19">
        <f>(DF350*$D350*$E350*$G350*$I350*$DG$14)</f>
        <v>0</v>
      </c>
      <c r="DH350" s="20"/>
      <c r="DI350" s="19">
        <f>(DH350*$D350*$E350*$G350*$J350*$DI$14)</f>
        <v>0</v>
      </c>
      <c r="DJ350" s="20"/>
      <c r="DK350" s="19">
        <f>(DJ350*$D350*$E350*$G350*$K350*$DK$14)</f>
        <v>0</v>
      </c>
      <c r="DL350" s="19">
        <f t="shared" si="1986"/>
        <v>223</v>
      </c>
      <c r="DM350" s="19">
        <f t="shared" si="1986"/>
        <v>5831457.5200000005</v>
      </c>
    </row>
    <row r="351" spans="1:117" ht="27" customHeight="1" x14ac:dyDescent="0.25">
      <c r="A351" s="123"/>
      <c r="B351" s="81">
        <v>302</v>
      </c>
      <c r="C351" s="13" t="s">
        <v>470</v>
      </c>
      <c r="D351" s="14">
        <v>22900</v>
      </c>
      <c r="E351" s="23">
        <v>1.27</v>
      </c>
      <c r="F351" s="23"/>
      <c r="G351" s="16">
        <v>1</v>
      </c>
      <c r="H351" s="14">
        <v>1.4</v>
      </c>
      <c r="I351" s="14">
        <v>1.68</v>
      </c>
      <c r="J351" s="14">
        <v>2.23</v>
      </c>
      <c r="K351" s="17">
        <v>2.57</v>
      </c>
      <c r="L351" s="20">
        <v>44</v>
      </c>
      <c r="M351" s="19">
        <f t="shared" si="1984"/>
        <v>1970664.0799999998</v>
      </c>
      <c r="N351" s="20"/>
      <c r="O351" s="20">
        <f>(N351*$D351*$E351*$G351*$H351*$O$14)</f>
        <v>0</v>
      </c>
      <c r="P351" s="20"/>
      <c r="Q351" s="19">
        <f>(P351*$D351*$E351*$G351*$H351*$Q$14)</f>
        <v>0</v>
      </c>
      <c r="R351" s="20"/>
      <c r="S351" s="19">
        <f t="shared" si="1985"/>
        <v>0</v>
      </c>
      <c r="T351" s="20"/>
      <c r="U351" s="19">
        <f>(T351*$D351*$E351*$G351*$H351*$U$14)</f>
        <v>0</v>
      </c>
      <c r="V351" s="20">
        <v>0</v>
      </c>
      <c r="W351" s="19">
        <f>(V351*$D351*$E351*$G351*$H351*$W$14)</f>
        <v>0</v>
      </c>
      <c r="X351" s="20"/>
      <c r="Y351" s="19">
        <f>(X351*$D351*$E351*$G351*$H351*$Y$14)</f>
        <v>0</v>
      </c>
      <c r="Z351" s="20">
        <v>0</v>
      </c>
      <c r="AA351" s="19">
        <f>(Z351*$D351*$E351*$G351*$H351*$AA$14)</f>
        <v>0</v>
      </c>
      <c r="AB351" s="20"/>
      <c r="AC351" s="19">
        <f>(AB351*$D351*$E351*$G351*$H351*$AC$14)</f>
        <v>0</v>
      </c>
      <c r="AD351" s="20">
        <v>0</v>
      </c>
      <c r="AE351" s="19">
        <f>(AD351*$D351*$E351*$G351*$H351*$AE$14)</f>
        <v>0</v>
      </c>
      <c r="AF351" s="20">
        <v>87</v>
      </c>
      <c r="AG351" s="19">
        <f>(AF351*$D351*$E351*$G351*$H351*$AG$14)</f>
        <v>3896540.3400000003</v>
      </c>
      <c r="AH351" s="20"/>
      <c r="AI351" s="19">
        <f>(AH351*$D351*$E351*$G351*$H351*$AI$14)</f>
        <v>0</v>
      </c>
      <c r="AJ351" s="24">
        <v>0</v>
      </c>
      <c r="AK351" s="19">
        <f>(AJ351*$D351*$E351*$G351*$I351*$AK$14)</f>
        <v>0</v>
      </c>
      <c r="AL351" s="20">
        <v>0</v>
      </c>
      <c r="AM351" s="19">
        <f>(AL351*$D351*$E351*$G351*$I351*$AM$14)</f>
        <v>0</v>
      </c>
      <c r="AN351" s="20"/>
      <c r="AO351" s="19">
        <f>(AN351*$D351*$E351*$G351*$H351*$AO$14)</f>
        <v>0</v>
      </c>
      <c r="AP351" s="20"/>
      <c r="AQ351" s="20">
        <f>(AP351*$D351*$E351*$G351*$H351*$AQ$14)</f>
        <v>0</v>
      </c>
      <c r="AR351" s="20">
        <v>0</v>
      </c>
      <c r="AS351" s="20">
        <f>(AR351*$D351*$E351*$G351*$H351*$AS$14)</f>
        <v>0</v>
      </c>
      <c r="AT351" s="20">
        <v>0</v>
      </c>
      <c r="AU351" s="19">
        <f>(AT351*$D351*$E351*$G351*$H351*$AU$14)</f>
        <v>0</v>
      </c>
      <c r="AV351" s="20">
        <v>0</v>
      </c>
      <c r="AW351" s="19">
        <f>(AV351*$D351*$E351*$G351*$H351*$AW$14)</f>
        <v>0</v>
      </c>
      <c r="AX351" s="20">
        <v>0</v>
      </c>
      <c r="AY351" s="19">
        <f>(AX351*$D351*$E351*$G351*$H351*$AY$14)</f>
        <v>0</v>
      </c>
      <c r="AZ351" s="20"/>
      <c r="BA351" s="19">
        <f>(AZ351*$D351*$E351*$G351*$H351*$BA$14)</f>
        <v>0</v>
      </c>
      <c r="BB351" s="20"/>
      <c r="BC351" s="19">
        <f>(BB351*$D351*$E351*$G351*$H351*$BC$14)</f>
        <v>0</v>
      </c>
      <c r="BD351" s="20"/>
      <c r="BE351" s="19">
        <f>(BD351*$D351*$E351*$G351*$I351*$BE$14)</f>
        <v>0</v>
      </c>
      <c r="BF351" s="20">
        <v>73</v>
      </c>
      <c r="BG351" s="19">
        <f>(BF351*$D351*$E351*$G351*$I351*$BG$14)</f>
        <v>3566739.1199999996</v>
      </c>
      <c r="BH351" s="20">
        <v>0</v>
      </c>
      <c r="BI351" s="19">
        <f>(BH351*$D351*$E351*$G351*$I351*$BI$14)</f>
        <v>0</v>
      </c>
      <c r="BJ351" s="20">
        <v>0</v>
      </c>
      <c r="BK351" s="19">
        <f>(BJ351*$D351*$E351*$G351*$I351*$BK$14)</f>
        <v>0</v>
      </c>
      <c r="BL351" s="20"/>
      <c r="BM351" s="19">
        <f>(BL351*$D351*$E351*$G351*$I351*$BM$14)</f>
        <v>0</v>
      </c>
      <c r="BN351" s="20"/>
      <c r="BO351" s="19">
        <f>(BN351*$D351*$E351*$G351*$I351*$BO$14)</f>
        <v>0</v>
      </c>
      <c r="BP351" s="20"/>
      <c r="BQ351" s="19">
        <f>(BP351*$D351*$E351*$G351*$I351*$BQ$14)</f>
        <v>0</v>
      </c>
      <c r="BR351" s="20"/>
      <c r="BS351" s="19">
        <f>(BR351*$D351*$E351*$G351*$I351*$BS$14)</f>
        <v>0</v>
      </c>
      <c r="BT351" s="20"/>
      <c r="BU351" s="19">
        <f>(BT351*$D351*$E351*$G351*$I351*$BU$14)</f>
        <v>0</v>
      </c>
      <c r="BV351" s="20"/>
      <c r="BW351" s="19">
        <f>(BV351*$D351*$E351*$G351*$I351*$BW$14)</f>
        <v>0</v>
      </c>
      <c r="BX351" s="20"/>
      <c r="BY351" s="22">
        <f>(BX351*$D351*$E351*$G351*$I351*$BY$14)</f>
        <v>0</v>
      </c>
      <c r="BZ351" s="20">
        <v>0</v>
      </c>
      <c r="CA351" s="19">
        <f>(BZ351*$D351*$E351*$G351*$H351*$CA$14)</f>
        <v>0</v>
      </c>
      <c r="CB351" s="20">
        <v>0</v>
      </c>
      <c r="CC351" s="19">
        <f>(CB351*$D351*$E351*$G351*$H351*$CC$14)</f>
        <v>0</v>
      </c>
      <c r="CD351" s="20">
        <v>0</v>
      </c>
      <c r="CE351" s="21">
        <f>(CD351*$D351*$E351*$G351*$H351*$CE$14)</f>
        <v>0</v>
      </c>
      <c r="CF351" s="20"/>
      <c r="CG351" s="20">
        <f>(CF351*$D351*$E351*$G351*$H351*$CG$14)</f>
        <v>0</v>
      </c>
      <c r="CH351" s="20"/>
      <c r="CI351" s="19">
        <f>(CH351*$D351*$E351*$G351*$I351*$CI$14)</f>
        <v>0</v>
      </c>
      <c r="CJ351" s="20">
        <v>0</v>
      </c>
      <c r="CK351" s="19">
        <f>(CJ351*$D351*$E351*$G351*$H351*$CK$14)</f>
        <v>0</v>
      </c>
      <c r="CL351" s="20"/>
      <c r="CM351" s="19">
        <f>(CL351*$D351*$E351*$G351*$H351*$CM$14)</f>
        <v>0</v>
      </c>
      <c r="CN351" s="20"/>
      <c r="CO351" s="19">
        <f>(CN351*$D351*$E351*$G351*$H351*$CO$14)</f>
        <v>0</v>
      </c>
      <c r="CP351" s="20"/>
      <c r="CQ351" s="19">
        <f>(CP351*$D351*$E351*$G351*$H351*$CQ$14)</f>
        <v>0</v>
      </c>
      <c r="CR351" s="20"/>
      <c r="CS351" s="19">
        <f>(CR351*$D351*$E351*$G351*$H351*$CS$14)</f>
        <v>0</v>
      </c>
      <c r="CT351" s="20">
        <v>0</v>
      </c>
      <c r="CU351" s="19">
        <f>(CT351*$D351*$E351*$G351*$I351*$CU$14)</f>
        <v>0</v>
      </c>
      <c r="CV351" s="24">
        <v>0</v>
      </c>
      <c r="CW351" s="19">
        <f>(CV351*$D351*$E351*$G351*$I351*$CW$14)</f>
        <v>0</v>
      </c>
      <c r="CX351" s="20"/>
      <c r="CY351" s="19">
        <f>(CX351*$D351*$E351*$G351*$H351*$CY$14)</f>
        <v>0</v>
      </c>
      <c r="CZ351" s="20">
        <v>0</v>
      </c>
      <c r="DA351" s="19">
        <f>(CZ351*$D351*$E351*$G351*$I351*$DA$14)</f>
        <v>0</v>
      </c>
      <c r="DB351" s="20">
        <v>0</v>
      </c>
      <c r="DC351" s="19">
        <f>(DB351*$D351*$E351*$G351*$I351*$DC$14)</f>
        <v>0</v>
      </c>
      <c r="DD351" s="20"/>
      <c r="DE351" s="19">
        <f>(DD351*$D351*$E351*$G351*$I351*$DE$14)</f>
        <v>0</v>
      </c>
      <c r="DF351" s="20"/>
      <c r="DG351" s="19">
        <f>(DF351*$D351*$E351*$G351*$I351*$DG$14)</f>
        <v>0</v>
      </c>
      <c r="DH351" s="20"/>
      <c r="DI351" s="19">
        <f>(DH351*$D351*$E351*$G351*$J351*$DI$14)</f>
        <v>0</v>
      </c>
      <c r="DJ351" s="20"/>
      <c r="DK351" s="19">
        <f>(DJ351*$D351*$E351*$G351*$K351*$DK$14)</f>
        <v>0</v>
      </c>
      <c r="DL351" s="19">
        <f t="shared" si="1986"/>
        <v>204</v>
      </c>
      <c r="DM351" s="19">
        <f t="shared" si="1986"/>
        <v>9433943.5399999991</v>
      </c>
    </row>
    <row r="352" spans="1:117" ht="33" customHeight="1" x14ac:dyDescent="0.25">
      <c r="A352" s="123"/>
      <c r="B352" s="81">
        <v>303</v>
      </c>
      <c r="C352" s="13" t="s">
        <v>471</v>
      </c>
      <c r="D352" s="14">
        <v>22900</v>
      </c>
      <c r="E352" s="23">
        <v>1.63</v>
      </c>
      <c r="F352" s="23"/>
      <c r="G352" s="16">
        <v>1</v>
      </c>
      <c r="H352" s="14">
        <v>1.4</v>
      </c>
      <c r="I352" s="14">
        <v>1.68</v>
      </c>
      <c r="J352" s="14">
        <v>2.23</v>
      </c>
      <c r="K352" s="17">
        <v>2.57</v>
      </c>
      <c r="L352" s="20">
        <v>4</v>
      </c>
      <c r="M352" s="19">
        <f t="shared" si="1984"/>
        <v>229934.32</v>
      </c>
      <c r="N352" s="20"/>
      <c r="O352" s="20">
        <f>(N352*$D352*$E352*$G352*$H352*$O$14)</f>
        <v>0</v>
      </c>
      <c r="P352" s="20"/>
      <c r="Q352" s="19">
        <f>(P352*$D352*$E352*$G352*$H352*$Q$14)</f>
        <v>0</v>
      </c>
      <c r="R352" s="20"/>
      <c r="S352" s="19">
        <f t="shared" si="1985"/>
        <v>0</v>
      </c>
      <c r="T352" s="20"/>
      <c r="U352" s="19">
        <f>(T352*$D352*$E352*$G352*$H352*$U$14)</f>
        <v>0</v>
      </c>
      <c r="V352" s="20">
        <v>0</v>
      </c>
      <c r="W352" s="19">
        <f>(V352*$D352*$E352*$G352*$H352*$W$14)</f>
        <v>0</v>
      </c>
      <c r="X352" s="20"/>
      <c r="Y352" s="19">
        <f>(X352*$D352*$E352*$G352*$H352*$Y$14)</f>
        <v>0</v>
      </c>
      <c r="Z352" s="20">
        <v>0</v>
      </c>
      <c r="AA352" s="19">
        <f>(Z352*$D352*$E352*$G352*$H352*$AA$14)</f>
        <v>0</v>
      </c>
      <c r="AB352" s="20"/>
      <c r="AC352" s="19">
        <f>(AB352*$D352*$E352*$G352*$H352*$AC$14)</f>
        <v>0</v>
      </c>
      <c r="AD352" s="20">
        <v>0</v>
      </c>
      <c r="AE352" s="19">
        <f>(AD352*$D352*$E352*$G352*$H352*$AE$14)</f>
        <v>0</v>
      </c>
      <c r="AF352" s="20">
        <v>23</v>
      </c>
      <c r="AG352" s="19">
        <f>(AF352*$D352*$E352*$G352*$H352*$AG$14)</f>
        <v>1322122.3400000001</v>
      </c>
      <c r="AH352" s="20"/>
      <c r="AI352" s="19">
        <f>(AH352*$D352*$E352*$G352*$H352*$AI$14)</f>
        <v>0</v>
      </c>
      <c r="AJ352" s="24"/>
      <c r="AK352" s="19">
        <f>(AJ352*$D352*$E352*$G352*$I352*$AK$14)</f>
        <v>0</v>
      </c>
      <c r="AL352" s="20">
        <v>0</v>
      </c>
      <c r="AM352" s="19">
        <f>(AL352*$D352*$E352*$G352*$I352*$AM$14)</f>
        <v>0</v>
      </c>
      <c r="AN352" s="20"/>
      <c r="AO352" s="19">
        <f>(AN352*$D352*$E352*$G352*$H352*$AO$14)</f>
        <v>0</v>
      </c>
      <c r="AP352" s="20">
        <v>0</v>
      </c>
      <c r="AQ352" s="20">
        <f>(AP352*$D352*$E352*$G352*$H352*$AQ$14)</f>
        <v>0</v>
      </c>
      <c r="AR352" s="20">
        <v>0</v>
      </c>
      <c r="AS352" s="20">
        <f>(AR352*$D352*$E352*$G352*$H352*$AS$14)</f>
        <v>0</v>
      </c>
      <c r="AT352" s="20">
        <v>0</v>
      </c>
      <c r="AU352" s="19">
        <f>(AT352*$D352*$E352*$G352*$H352*$AU$14)</f>
        <v>0</v>
      </c>
      <c r="AV352" s="20">
        <v>0</v>
      </c>
      <c r="AW352" s="19">
        <f>(AV352*$D352*$E352*$G352*$H352*$AW$14)</f>
        <v>0</v>
      </c>
      <c r="AX352" s="20">
        <v>0</v>
      </c>
      <c r="AY352" s="19">
        <f>(AX352*$D352*$E352*$G352*$H352*$AY$14)</f>
        <v>0</v>
      </c>
      <c r="AZ352" s="20"/>
      <c r="BA352" s="19">
        <f>(AZ352*$D352*$E352*$G352*$H352*$BA$14)</f>
        <v>0</v>
      </c>
      <c r="BB352" s="20"/>
      <c r="BC352" s="19">
        <f>(BB352*$D352*$E352*$G352*$H352*$BC$14)</f>
        <v>0</v>
      </c>
      <c r="BD352" s="20"/>
      <c r="BE352" s="19">
        <f>(BD352*$D352*$E352*$G352*$I352*$BE$14)</f>
        <v>0</v>
      </c>
      <c r="BF352" s="20">
        <v>3</v>
      </c>
      <c r="BG352" s="19">
        <f>(BF352*$D352*$E352*$G352*$I352*$BG$14)</f>
        <v>188128.07999999996</v>
      </c>
      <c r="BH352" s="20">
        <v>0</v>
      </c>
      <c r="BI352" s="19">
        <f>(BH352*$D352*$E352*$G352*$I352*$BI$14)</f>
        <v>0</v>
      </c>
      <c r="BJ352" s="20">
        <v>0</v>
      </c>
      <c r="BK352" s="19">
        <f>(BJ352*$D352*$E352*$G352*$I352*$BK$14)</f>
        <v>0</v>
      </c>
      <c r="BL352" s="20"/>
      <c r="BM352" s="19">
        <f>(BL352*$D352*$E352*$G352*$I352*$BM$14)</f>
        <v>0</v>
      </c>
      <c r="BN352" s="20"/>
      <c r="BO352" s="19">
        <f>(BN352*$D352*$E352*$G352*$I352*$BO$14)</f>
        <v>0</v>
      </c>
      <c r="BP352" s="20"/>
      <c r="BQ352" s="19">
        <f>(BP352*$D352*$E352*$G352*$I352*$BQ$14)</f>
        <v>0</v>
      </c>
      <c r="BR352" s="20"/>
      <c r="BS352" s="19">
        <f>(BR352*$D352*$E352*$G352*$I352*$BS$14)</f>
        <v>0</v>
      </c>
      <c r="BT352" s="20"/>
      <c r="BU352" s="19">
        <f>(BT352*$D352*$E352*$G352*$I352*$BU$14)</f>
        <v>0</v>
      </c>
      <c r="BV352" s="20"/>
      <c r="BW352" s="19">
        <f>(BV352*$D352*$E352*$G352*$I352*$BW$14)</f>
        <v>0</v>
      </c>
      <c r="BX352" s="20"/>
      <c r="BY352" s="22">
        <f>(BX352*$D352*$E352*$G352*$I352*$BY$14)</f>
        <v>0</v>
      </c>
      <c r="BZ352" s="20">
        <v>0</v>
      </c>
      <c r="CA352" s="19">
        <f>(BZ352*$D352*$E352*$G352*$H352*$CA$14)</f>
        <v>0</v>
      </c>
      <c r="CB352" s="20">
        <v>0</v>
      </c>
      <c r="CC352" s="19">
        <f>(CB352*$D352*$E352*$G352*$H352*$CC$14)</f>
        <v>0</v>
      </c>
      <c r="CD352" s="20">
        <v>0</v>
      </c>
      <c r="CE352" s="21">
        <f>(CD352*$D352*$E352*$G352*$H352*$CE$14)</f>
        <v>0</v>
      </c>
      <c r="CF352" s="20"/>
      <c r="CG352" s="20">
        <f>(CF352*$D352*$E352*$G352*$H352*$CG$14)</f>
        <v>0</v>
      </c>
      <c r="CH352" s="20"/>
      <c r="CI352" s="19">
        <f>(CH352*$D352*$E352*$G352*$I352*$CI$14)</f>
        <v>0</v>
      </c>
      <c r="CJ352" s="20">
        <v>0</v>
      </c>
      <c r="CK352" s="19">
        <f>(CJ352*$D352*$E352*$G352*$H352*$CK$14)</f>
        <v>0</v>
      </c>
      <c r="CL352" s="20"/>
      <c r="CM352" s="19">
        <f>(CL352*$D352*$E352*$G352*$H352*$CM$14)</f>
        <v>0</v>
      </c>
      <c r="CN352" s="20"/>
      <c r="CO352" s="19">
        <f>(CN352*$D352*$E352*$G352*$H352*$CO$14)</f>
        <v>0</v>
      </c>
      <c r="CP352" s="20"/>
      <c r="CQ352" s="19">
        <f>(CP352*$D352*$E352*$G352*$H352*$CQ$14)</f>
        <v>0</v>
      </c>
      <c r="CR352" s="20"/>
      <c r="CS352" s="19">
        <f>(CR352*$D352*$E352*$G352*$H352*$CS$14)</f>
        <v>0</v>
      </c>
      <c r="CT352" s="20">
        <v>0</v>
      </c>
      <c r="CU352" s="19">
        <f>(CT352*$D352*$E352*$G352*$I352*$CU$14)</f>
        <v>0</v>
      </c>
      <c r="CV352" s="24">
        <v>0</v>
      </c>
      <c r="CW352" s="19">
        <f>(CV352*$D352*$E352*$G352*$I352*$CW$14)</f>
        <v>0</v>
      </c>
      <c r="CX352" s="20"/>
      <c r="CY352" s="19">
        <f>(CX352*$D352*$E352*$G352*$H352*$CY$14)</f>
        <v>0</v>
      </c>
      <c r="CZ352" s="20">
        <v>0</v>
      </c>
      <c r="DA352" s="19">
        <f>(CZ352*$D352*$E352*$G352*$I352*$DA$14)</f>
        <v>0</v>
      </c>
      <c r="DB352" s="20">
        <v>0</v>
      </c>
      <c r="DC352" s="19">
        <f>(DB352*$D352*$E352*$G352*$I352*$DC$14)</f>
        <v>0</v>
      </c>
      <c r="DD352" s="20"/>
      <c r="DE352" s="19">
        <f>(DD352*$D352*$E352*$G352*$I352*$DE$14)</f>
        <v>0</v>
      </c>
      <c r="DF352" s="20"/>
      <c r="DG352" s="19">
        <f>(DF352*$D352*$E352*$G352*$I352*$DG$14)</f>
        <v>0</v>
      </c>
      <c r="DH352" s="20"/>
      <c r="DI352" s="19">
        <f>(DH352*$D352*$E352*$G352*$J352*$DI$14)</f>
        <v>0</v>
      </c>
      <c r="DJ352" s="20"/>
      <c r="DK352" s="19">
        <f>(DJ352*$D352*$E352*$G352*$K352*$DK$14)</f>
        <v>0</v>
      </c>
      <c r="DL352" s="19">
        <f t="shared" si="1986"/>
        <v>30</v>
      </c>
      <c r="DM352" s="19">
        <f t="shared" si="1986"/>
        <v>1740184.7400000002</v>
      </c>
    </row>
    <row r="353" spans="1:117" ht="31.5" customHeight="1" x14ac:dyDescent="0.25">
      <c r="A353" s="123"/>
      <c r="B353" s="81">
        <v>304</v>
      </c>
      <c r="C353" s="13" t="s">
        <v>472</v>
      </c>
      <c r="D353" s="14">
        <v>22900</v>
      </c>
      <c r="E353" s="23">
        <v>1.9</v>
      </c>
      <c r="F353" s="23"/>
      <c r="G353" s="16">
        <v>1</v>
      </c>
      <c r="H353" s="14">
        <v>1.4</v>
      </c>
      <c r="I353" s="14">
        <v>1.68</v>
      </c>
      <c r="J353" s="14">
        <v>2.23</v>
      </c>
      <c r="K353" s="17">
        <v>2.57</v>
      </c>
      <c r="L353" s="20">
        <v>5</v>
      </c>
      <c r="M353" s="19">
        <f t="shared" si="1984"/>
        <v>335027</v>
      </c>
      <c r="N353" s="20"/>
      <c r="O353" s="20">
        <f>(N353*$D353*$E353*$G353*$H353*$O$14)</f>
        <v>0</v>
      </c>
      <c r="P353" s="20"/>
      <c r="Q353" s="19">
        <f>(P353*$D353*$E353*$G353*$H353*$Q$14)</f>
        <v>0</v>
      </c>
      <c r="R353" s="20"/>
      <c r="S353" s="19">
        <f t="shared" si="1985"/>
        <v>0</v>
      </c>
      <c r="T353" s="20"/>
      <c r="U353" s="19">
        <f>(T353*$D353*$E353*$G353*$H353*$U$14)</f>
        <v>0</v>
      </c>
      <c r="V353" s="20">
        <v>0</v>
      </c>
      <c r="W353" s="19">
        <f>(V353*$D353*$E353*$G353*$H353*$W$14)</f>
        <v>0</v>
      </c>
      <c r="X353" s="20"/>
      <c r="Y353" s="19">
        <f>(X353*$D353*$E353*$G353*$H353*$Y$14)</f>
        <v>0</v>
      </c>
      <c r="Z353" s="20">
        <v>0</v>
      </c>
      <c r="AA353" s="19">
        <f>(Z353*$D353*$E353*$G353*$H353*$AA$14)</f>
        <v>0</v>
      </c>
      <c r="AB353" s="20"/>
      <c r="AC353" s="19">
        <f>(AB353*$D353*$E353*$G353*$H353*$AC$14)</f>
        <v>0</v>
      </c>
      <c r="AD353" s="20">
        <v>0</v>
      </c>
      <c r="AE353" s="19">
        <f>(AD353*$D353*$E353*$G353*$H353*$AE$14)</f>
        <v>0</v>
      </c>
      <c r="AF353" s="20">
        <v>13</v>
      </c>
      <c r="AG353" s="19">
        <f>(AF353*$D353*$E353*$G353*$H353*$AG$14)</f>
        <v>871070.20000000007</v>
      </c>
      <c r="AH353" s="20"/>
      <c r="AI353" s="19">
        <f>(AH353*$D353*$E353*$G353*$H353*$AI$14)</f>
        <v>0</v>
      </c>
      <c r="AJ353" s="24">
        <v>0</v>
      </c>
      <c r="AK353" s="19">
        <f>(AJ353*$D353*$E353*$G353*$I353*$AK$14)</f>
        <v>0</v>
      </c>
      <c r="AL353" s="20">
        <v>0</v>
      </c>
      <c r="AM353" s="19">
        <f>(AL353*$D353*$E353*$G353*$I353*$AM$14)</f>
        <v>0</v>
      </c>
      <c r="AN353" s="20"/>
      <c r="AO353" s="19">
        <f>(AN353*$D353*$E353*$G353*$H353*$AO$14)</f>
        <v>0</v>
      </c>
      <c r="AP353" s="20">
        <v>0</v>
      </c>
      <c r="AQ353" s="20">
        <f>(AP353*$D353*$E353*$G353*$H353*$AQ$14)</f>
        <v>0</v>
      </c>
      <c r="AR353" s="20">
        <v>0</v>
      </c>
      <c r="AS353" s="20">
        <f>(AR353*$D353*$E353*$G353*$H353*$AS$14)</f>
        <v>0</v>
      </c>
      <c r="AT353" s="20">
        <v>0</v>
      </c>
      <c r="AU353" s="19">
        <f>(AT353*$D353*$E353*$G353*$H353*$AU$14)</f>
        <v>0</v>
      </c>
      <c r="AV353" s="20">
        <v>0</v>
      </c>
      <c r="AW353" s="19">
        <f>(AV353*$D353*$E353*$G353*$H353*$AW$14)</f>
        <v>0</v>
      </c>
      <c r="AX353" s="20">
        <v>0</v>
      </c>
      <c r="AY353" s="19">
        <f>(AX353*$D353*$E353*$G353*$H353*$AY$14)</f>
        <v>0</v>
      </c>
      <c r="AZ353" s="20"/>
      <c r="BA353" s="19">
        <f>(AZ353*$D353*$E353*$G353*$H353*$BA$14)</f>
        <v>0</v>
      </c>
      <c r="BB353" s="20"/>
      <c r="BC353" s="19">
        <f>(BB353*$D353*$E353*$G353*$H353*$BC$14)</f>
        <v>0</v>
      </c>
      <c r="BD353" s="20"/>
      <c r="BE353" s="19">
        <f>(BD353*$D353*$E353*$G353*$I353*$BE$14)</f>
        <v>0</v>
      </c>
      <c r="BF353" s="20">
        <v>1</v>
      </c>
      <c r="BG353" s="19">
        <f>(BF353*$D353*$E353*$G353*$I353*$BG$14)</f>
        <v>73096.800000000003</v>
      </c>
      <c r="BH353" s="20">
        <v>0</v>
      </c>
      <c r="BI353" s="19">
        <f>(BH353*$D353*$E353*$G353*$I353*$BI$14)</f>
        <v>0</v>
      </c>
      <c r="BJ353" s="20">
        <v>0</v>
      </c>
      <c r="BK353" s="19">
        <f>(BJ353*$D353*$E353*$G353*$I353*$BK$14)</f>
        <v>0</v>
      </c>
      <c r="BL353" s="20"/>
      <c r="BM353" s="19">
        <f>(BL353*$D353*$E353*$G353*$I353*$BM$14)</f>
        <v>0</v>
      </c>
      <c r="BN353" s="20"/>
      <c r="BO353" s="19">
        <f>(BN353*$D353*$E353*$G353*$I353*$BO$14)</f>
        <v>0</v>
      </c>
      <c r="BP353" s="20"/>
      <c r="BQ353" s="19">
        <f>(BP353*$D353*$E353*$G353*$I353*$BQ$14)</f>
        <v>0</v>
      </c>
      <c r="BR353" s="20"/>
      <c r="BS353" s="19">
        <f>(BR353*$D353*$E353*$G353*$I353*$BS$14)</f>
        <v>0</v>
      </c>
      <c r="BT353" s="20"/>
      <c r="BU353" s="19">
        <f>(BT353*$D353*$E353*$G353*$I353*$BU$14)</f>
        <v>0</v>
      </c>
      <c r="BV353" s="20"/>
      <c r="BW353" s="19">
        <f>(BV353*$D353*$E353*$G353*$I353*$BW$14)</f>
        <v>0</v>
      </c>
      <c r="BX353" s="20"/>
      <c r="BY353" s="22">
        <f>(BX353*$D353*$E353*$G353*$I353*$BY$14)</f>
        <v>0</v>
      </c>
      <c r="BZ353" s="20">
        <v>0</v>
      </c>
      <c r="CA353" s="19">
        <f>(BZ353*$D353*$E353*$G353*$H353*$CA$14)</f>
        <v>0</v>
      </c>
      <c r="CB353" s="20">
        <v>0</v>
      </c>
      <c r="CC353" s="19">
        <f>(CB353*$D353*$E353*$G353*$H353*$CC$14)</f>
        <v>0</v>
      </c>
      <c r="CD353" s="20">
        <v>0</v>
      </c>
      <c r="CE353" s="21">
        <f>(CD353*$D353*$E353*$G353*$H353*$CE$14)</f>
        <v>0</v>
      </c>
      <c r="CF353" s="20"/>
      <c r="CG353" s="20">
        <f>(CF353*$D353*$E353*$G353*$H353*$CG$14)</f>
        <v>0</v>
      </c>
      <c r="CH353" s="20"/>
      <c r="CI353" s="19">
        <f>(CH353*$D353*$E353*$G353*$I353*$CI$14)</f>
        <v>0</v>
      </c>
      <c r="CJ353" s="20">
        <v>0</v>
      </c>
      <c r="CK353" s="19">
        <f>(CJ353*$D353*$E353*$G353*$H353*$CK$14)</f>
        <v>0</v>
      </c>
      <c r="CL353" s="20"/>
      <c r="CM353" s="19">
        <f>(CL353*$D353*$E353*$G353*$H353*$CM$14)</f>
        <v>0</v>
      </c>
      <c r="CN353" s="20"/>
      <c r="CO353" s="19">
        <f>(CN353*$D353*$E353*$G353*$H353*$CO$14)</f>
        <v>0</v>
      </c>
      <c r="CP353" s="20"/>
      <c r="CQ353" s="19">
        <f>(CP353*$D353*$E353*$G353*$H353*$CQ$14)</f>
        <v>0</v>
      </c>
      <c r="CR353" s="20"/>
      <c r="CS353" s="19">
        <f>(CR353*$D353*$E353*$G353*$H353*$CS$14)</f>
        <v>0</v>
      </c>
      <c r="CT353" s="20">
        <v>0</v>
      </c>
      <c r="CU353" s="19">
        <f>(CT353*$D353*$E353*$G353*$I353*$CU$14)</f>
        <v>0</v>
      </c>
      <c r="CV353" s="24">
        <v>0</v>
      </c>
      <c r="CW353" s="19">
        <f>(CV353*$D353*$E353*$G353*$I353*$CW$14)</f>
        <v>0</v>
      </c>
      <c r="CX353" s="20"/>
      <c r="CY353" s="19">
        <f>(CX353*$D353*$E353*$G353*$H353*$CY$14)</f>
        <v>0</v>
      </c>
      <c r="CZ353" s="20">
        <v>0</v>
      </c>
      <c r="DA353" s="19">
        <f>(CZ353*$D353*$E353*$G353*$I353*$DA$14)</f>
        <v>0</v>
      </c>
      <c r="DB353" s="20">
        <v>0</v>
      </c>
      <c r="DC353" s="19">
        <f>(DB353*$D353*$E353*$G353*$I353*$DC$14)</f>
        <v>0</v>
      </c>
      <c r="DD353" s="20"/>
      <c r="DE353" s="19">
        <f>(DD353*$D353*$E353*$G353*$I353*$DE$14)</f>
        <v>0</v>
      </c>
      <c r="DF353" s="20"/>
      <c r="DG353" s="19">
        <f>(DF353*$D353*$E353*$G353*$I353*$DG$14)</f>
        <v>0</v>
      </c>
      <c r="DH353" s="20"/>
      <c r="DI353" s="19">
        <f>(DH353*$D353*$E353*$G353*$J353*$DI$14)</f>
        <v>0</v>
      </c>
      <c r="DJ353" s="20"/>
      <c r="DK353" s="19">
        <f>(DJ353*$D353*$E353*$G353*$K353*$DK$14)</f>
        <v>0</v>
      </c>
      <c r="DL353" s="19">
        <f t="shared" si="1986"/>
        <v>19</v>
      </c>
      <c r="DM353" s="19">
        <f t="shared" si="1986"/>
        <v>1279194.0000000002</v>
      </c>
    </row>
    <row r="354" spans="1:117" ht="19.5" customHeight="1" x14ac:dyDescent="0.25">
      <c r="A354" s="124">
        <v>35</v>
      </c>
      <c r="B354" s="126"/>
      <c r="C354" s="56" t="s">
        <v>473</v>
      </c>
      <c r="D354" s="62">
        <v>22900</v>
      </c>
      <c r="E354" s="65">
        <v>1.4</v>
      </c>
      <c r="F354" s="54"/>
      <c r="G354" s="63">
        <v>1</v>
      </c>
      <c r="H354" s="62">
        <v>1.4</v>
      </c>
      <c r="I354" s="62">
        <v>1.68</v>
      </c>
      <c r="J354" s="62">
        <v>2.23</v>
      </c>
      <c r="K354" s="64">
        <v>2.57</v>
      </c>
      <c r="L354" s="28">
        <f>SUM(L355:L363)</f>
        <v>930</v>
      </c>
      <c r="M354" s="28">
        <f t="shared" ref="M354:BX354" si="1987">SUM(M355:M363)</f>
        <v>46236899.940000005</v>
      </c>
      <c r="N354" s="61">
        <f t="shared" si="1987"/>
        <v>27</v>
      </c>
      <c r="O354" s="61">
        <f t="shared" si="1987"/>
        <v>1421925.1199999999</v>
      </c>
      <c r="P354" s="28">
        <f t="shared" si="1987"/>
        <v>136</v>
      </c>
      <c r="Q354" s="28">
        <f t="shared" si="1987"/>
        <v>7619571.9600000009</v>
      </c>
      <c r="R354" s="61">
        <f t="shared" si="1987"/>
        <v>0</v>
      </c>
      <c r="S354" s="61">
        <f t="shared" si="1987"/>
        <v>0</v>
      </c>
      <c r="T354" s="28">
        <f t="shared" si="1987"/>
        <v>4</v>
      </c>
      <c r="U354" s="28">
        <f t="shared" si="1987"/>
        <v>389336.64</v>
      </c>
      <c r="V354" s="28">
        <f t="shared" si="1987"/>
        <v>0</v>
      </c>
      <c r="W354" s="28">
        <f t="shared" si="1987"/>
        <v>0</v>
      </c>
      <c r="X354" s="28">
        <f t="shared" si="1987"/>
        <v>0</v>
      </c>
      <c r="Y354" s="28">
        <f t="shared" si="1987"/>
        <v>0</v>
      </c>
      <c r="Z354" s="28">
        <f t="shared" si="1987"/>
        <v>0</v>
      </c>
      <c r="AA354" s="28">
        <f t="shared" si="1987"/>
        <v>0</v>
      </c>
      <c r="AB354" s="28">
        <f t="shared" si="1987"/>
        <v>157</v>
      </c>
      <c r="AC354" s="28">
        <f t="shared" si="1987"/>
        <v>8197581.7000000011</v>
      </c>
      <c r="AD354" s="28">
        <f t="shared" si="1987"/>
        <v>0</v>
      </c>
      <c r="AE354" s="28">
        <f t="shared" si="1987"/>
        <v>0</v>
      </c>
      <c r="AF354" s="28">
        <f t="shared" si="1987"/>
        <v>0</v>
      </c>
      <c r="AG354" s="28">
        <f t="shared" si="1987"/>
        <v>0</v>
      </c>
      <c r="AH354" s="28">
        <f t="shared" si="1987"/>
        <v>161</v>
      </c>
      <c r="AI354" s="28">
        <f t="shared" si="1987"/>
        <v>7993391.5599999996</v>
      </c>
      <c r="AJ354" s="12">
        <f t="shared" si="1987"/>
        <v>0</v>
      </c>
      <c r="AK354" s="28">
        <f t="shared" si="1987"/>
        <v>0</v>
      </c>
      <c r="AL354" s="28">
        <f t="shared" si="1987"/>
        <v>34</v>
      </c>
      <c r="AM354" s="28">
        <f t="shared" si="1987"/>
        <v>2004660.5040000002</v>
      </c>
      <c r="AN354" s="61">
        <v>5</v>
      </c>
      <c r="AO354" s="61">
        <f t="shared" si="1987"/>
        <v>185948</v>
      </c>
      <c r="AP354" s="61">
        <f t="shared" si="1987"/>
        <v>1</v>
      </c>
      <c r="AQ354" s="61">
        <f t="shared" si="1987"/>
        <v>42992.46</v>
      </c>
      <c r="AR354" s="61">
        <f t="shared" si="1987"/>
        <v>169</v>
      </c>
      <c r="AS354" s="61">
        <f t="shared" si="1987"/>
        <v>9050970.8099999987</v>
      </c>
      <c r="AT354" s="28">
        <f t="shared" si="1987"/>
        <v>0</v>
      </c>
      <c r="AU354" s="28">
        <f t="shared" si="1987"/>
        <v>0</v>
      </c>
      <c r="AV354" s="28">
        <f t="shared" si="1987"/>
        <v>0</v>
      </c>
      <c r="AW354" s="28">
        <f t="shared" si="1987"/>
        <v>0</v>
      </c>
      <c r="AX354" s="28">
        <f t="shared" si="1987"/>
        <v>0</v>
      </c>
      <c r="AY354" s="28">
        <f t="shared" si="1987"/>
        <v>0</v>
      </c>
      <c r="AZ354" s="28">
        <f t="shared" si="1987"/>
        <v>24</v>
      </c>
      <c r="BA354" s="28">
        <f t="shared" si="1987"/>
        <v>1178237.06</v>
      </c>
      <c r="BB354" s="28">
        <f t="shared" si="1987"/>
        <v>11</v>
      </c>
      <c r="BC354" s="28">
        <f t="shared" si="1987"/>
        <v>578009.74000000011</v>
      </c>
      <c r="BD354" s="28">
        <f t="shared" si="1987"/>
        <v>17</v>
      </c>
      <c r="BE354" s="28">
        <f t="shared" si="1987"/>
        <v>755974.79999999993</v>
      </c>
      <c r="BF354" s="61">
        <v>343</v>
      </c>
      <c r="BG354" s="61">
        <f t="shared" si="1987"/>
        <v>19292169.119999997</v>
      </c>
      <c r="BH354" s="61">
        <f t="shared" si="1987"/>
        <v>6</v>
      </c>
      <c r="BI354" s="61">
        <f t="shared" si="1987"/>
        <v>581350.39199999999</v>
      </c>
      <c r="BJ354" s="28">
        <f t="shared" si="1987"/>
        <v>0</v>
      </c>
      <c r="BK354" s="28">
        <f t="shared" si="1987"/>
        <v>0</v>
      </c>
      <c r="BL354" s="61">
        <f t="shared" si="1987"/>
        <v>304</v>
      </c>
      <c r="BM354" s="61">
        <f t="shared" si="1987"/>
        <v>18380921.328000002</v>
      </c>
      <c r="BN354" s="28">
        <f t="shared" si="1987"/>
        <v>79</v>
      </c>
      <c r="BO354" s="28">
        <f t="shared" si="1987"/>
        <v>4473524.1599999992</v>
      </c>
      <c r="BP354" s="28">
        <f t="shared" si="1987"/>
        <v>38</v>
      </c>
      <c r="BQ354" s="28">
        <f t="shared" si="1987"/>
        <v>2236665.9000000004</v>
      </c>
      <c r="BR354" s="28">
        <f t="shared" si="1987"/>
        <v>89</v>
      </c>
      <c r="BS354" s="28">
        <f t="shared" si="1987"/>
        <v>4339179.9359999998</v>
      </c>
      <c r="BT354" s="28">
        <f t="shared" si="1987"/>
        <v>160</v>
      </c>
      <c r="BU354" s="28">
        <f t="shared" si="1987"/>
        <v>11372804.1</v>
      </c>
      <c r="BV354" s="28">
        <f t="shared" si="1987"/>
        <v>123</v>
      </c>
      <c r="BW354" s="28">
        <f t="shared" si="1987"/>
        <v>6552551.0399999991</v>
      </c>
      <c r="BX354" s="28">
        <f t="shared" si="1987"/>
        <v>78</v>
      </c>
      <c r="BY354" s="28">
        <f t="shared" ref="BY354:DM354" si="1988">SUM(BY355:BY363)</f>
        <v>4403120.3999999994</v>
      </c>
      <c r="BZ354" s="28">
        <f t="shared" si="1988"/>
        <v>2</v>
      </c>
      <c r="CA354" s="28">
        <f t="shared" si="1988"/>
        <v>84048.49599999997</v>
      </c>
      <c r="CB354" s="28">
        <f t="shared" si="1988"/>
        <v>35</v>
      </c>
      <c r="CC354" s="28">
        <f t="shared" si="1988"/>
        <v>1344051.38</v>
      </c>
      <c r="CD354" s="28">
        <f t="shared" si="1988"/>
        <v>0</v>
      </c>
      <c r="CE354" s="29">
        <f t="shared" si="1988"/>
        <v>0</v>
      </c>
      <c r="CF354" s="61">
        <f t="shared" si="1988"/>
        <v>0</v>
      </c>
      <c r="CG354" s="61">
        <f t="shared" si="1988"/>
        <v>0</v>
      </c>
      <c r="CH354" s="28">
        <f t="shared" si="1988"/>
        <v>0</v>
      </c>
      <c r="CI354" s="28">
        <f t="shared" si="1988"/>
        <v>0</v>
      </c>
      <c r="CJ354" s="28">
        <f t="shared" si="1988"/>
        <v>33</v>
      </c>
      <c r="CK354" s="28">
        <f t="shared" si="1988"/>
        <v>892518.33999999985</v>
      </c>
      <c r="CL354" s="28">
        <f t="shared" si="1988"/>
        <v>0</v>
      </c>
      <c r="CM354" s="28">
        <f t="shared" si="1988"/>
        <v>0</v>
      </c>
      <c r="CN354" s="28">
        <f t="shared" si="1988"/>
        <v>162</v>
      </c>
      <c r="CO354" s="28">
        <f t="shared" si="1988"/>
        <v>5395954.4799999986</v>
      </c>
      <c r="CP354" s="28">
        <f t="shared" si="1988"/>
        <v>14</v>
      </c>
      <c r="CQ354" s="28">
        <f t="shared" si="1988"/>
        <v>743756.73399999994</v>
      </c>
      <c r="CR354" s="28">
        <f t="shared" si="1988"/>
        <v>78</v>
      </c>
      <c r="CS354" s="28">
        <f t="shared" si="1988"/>
        <v>4142286.6519999993</v>
      </c>
      <c r="CT354" s="28">
        <f t="shared" si="1988"/>
        <v>8</v>
      </c>
      <c r="CU354" s="28">
        <f t="shared" si="1988"/>
        <v>404340.72</v>
      </c>
      <c r="CV354" s="28">
        <f t="shared" si="1988"/>
        <v>0</v>
      </c>
      <c r="CW354" s="28">
        <f t="shared" si="1988"/>
        <v>0</v>
      </c>
      <c r="CX354" s="28">
        <f t="shared" si="1988"/>
        <v>0</v>
      </c>
      <c r="CY354" s="28">
        <f t="shared" si="1988"/>
        <v>0</v>
      </c>
      <c r="CZ354" s="28">
        <f t="shared" si="1988"/>
        <v>0</v>
      </c>
      <c r="DA354" s="28">
        <f t="shared" si="1988"/>
        <v>0</v>
      </c>
      <c r="DB354" s="28">
        <f t="shared" si="1988"/>
        <v>30</v>
      </c>
      <c r="DC354" s="28">
        <f t="shared" si="1988"/>
        <v>1673532</v>
      </c>
      <c r="DD354" s="28">
        <f t="shared" si="1988"/>
        <v>0</v>
      </c>
      <c r="DE354" s="28">
        <f t="shared" si="1988"/>
        <v>0</v>
      </c>
      <c r="DF354" s="28">
        <f t="shared" si="1988"/>
        <v>113</v>
      </c>
      <c r="DG354" s="28">
        <f t="shared" si="1988"/>
        <v>7280918.332799999</v>
      </c>
      <c r="DH354" s="28">
        <v>5</v>
      </c>
      <c r="DI354" s="28">
        <f t="shared" si="1988"/>
        <v>367069.59600000002</v>
      </c>
      <c r="DJ354" s="28">
        <f t="shared" si="1988"/>
        <v>30</v>
      </c>
      <c r="DK354" s="28">
        <f t="shared" si="1988"/>
        <v>2863786.98</v>
      </c>
      <c r="DL354" s="28">
        <f t="shared" si="1988"/>
        <v>3406</v>
      </c>
      <c r="DM354" s="28">
        <f t="shared" si="1988"/>
        <v>182480050.38080001</v>
      </c>
    </row>
    <row r="355" spans="1:117" ht="15.75" customHeight="1" x14ac:dyDescent="0.25">
      <c r="A355" s="123"/>
      <c r="B355" s="81">
        <v>305</v>
      </c>
      <c r="C355" s="13" t="s">
        <v>474</v>
      </c>
      <c r="D355" s="14">
        <v>22900</v>
      </c>
      <c r="E355" s="23">
        <v>1.02</v>
      </c>
      <c r="F355" s="23"/>
      <c r="G355" s="16">
        <v>1</v>
      </c>
      <c r="H355" s="14">
        <v>1.4</v>
      </c>
      <c r="I355" s="14">
        <v>1.68</v>
      </c>
      <c r="J355" s="14">
        <v>2.23</v>
      </c>
      <c r="K355" s="17">
        <v>2.57</v>
      </c>
      <c r="L355" s="20">
        <v>110</v>
      </c>
      <c r="M355" s="19">
        <f t="shared" si="1984"/>
        <v>3956845.2</v>
      </c>
      <c r="N355" s="20">
        <v>0</v>
      </c>
      <c r="O355" s="20">
        <f t="shared" ref="O355:O363" si="1989">(N355*$D355*$E355*$G355*$H355*$O$14)</f>
        <v>0</v>
      </c>
      <c r="P355" s="20"/>
      <c r="Q355" s="19">
        <f t="shared" ref="Q355:Q363" si="1990">(P355*$D355*$E355*$G355*$H355*$Q$14)</f>
        <v>0</v>
      </c>
      <c r="R355" s="20"/>
      <c r="S355" s="19">
        <f t="shared" ref="S355:S363" si="1991">(R355/12*7*$D355*$E355*$G355*$H355*$S$14)+(R355/12*5*$D355*$E355*$G355*$H355*$S$15)</f>
        <v>0</v>
      </c>
      <c r="T355" s="20">
        <v>0</v>
      </c>
      <c r="U355" s="19">
        <f t="shared" ref="U355:U363" si="1992">(T355*$D355*$E355*$G355*$H355*$U$14)</f>
        <v>0</v>
      </c>
      <c r="V355" s="20">
        <v>0</v>
      </c>
      <c r="W355" s="19">
        <f t="shared" ref="W355:W363" si="1993">(V355*$D355*$E355*$G355*$H355*$W$14)</f>
        <v>0</v>
      </c>
      <c r="X355" s="20"/>
      <c r="Y355" s="19">
        <f t="shared" ref="Y355:Y363" si="1994">(X355*$D355*$E355*$G355*$H355*$Y$14)</f>
        <v>0</v>
      </c>
      <c r="Z355" s="20">
        <v>0</v>
      </c>
      <c r="AA355" s="19">
        <f t="shared" ref="AA355:AA363" si="1995">(Z355*$D355*$E355*$G355*$H355*$AA$14)</f>
        <v>0</v>
      </c>
      <c r="AB355" s="20">
        <v>3</v>
      </c>
      <c r="AC355" s="19">
        <f t="shared" ref="AC355:AC363" si="1996">(AB355*$D355*$E355*$G355*$H355*$AC$14)</f>
        <v>107913.95999999999</v>
      </c>
      <c r="AD355" s="20">
        <v>0</v>
      </c>
      <c r="AE355" s="19">
        <f t="shared" ref="AE355:AE363" si="1997">(AD355*$D355*$E355*$G355*$H355*$AE$14)</f>
        <v>0</v>
      </c>
      <c r="AF355" s="77"/>
      <c r="AG355" s="19">
        <f t="shared" ref="AG355:AG363" si="1998">(AF355*$D355*$E355*$G355*$H355*$AG$14)</f>
        <v>0</v>
      </c>
      <c r="AH355" s="20">
        <v>24</v>
      </c>
      <c r="AI355" s="19">
        <f t="shared" ref="AI355:AI363" si="1999">(AH355*$D355*$E355*$G355*$H355*$AI$14)</f>
        <v>863311.67999999993</v>
      </c>
      <c r="AJ355" s="24">
        <v>0</v>
      </c>
      <c r="AK355" s="19">
        <f t="shared" ref="AK355:AK363" si="2000">(AJ355*$D355*$E355*$G355*$I355*$AK$14)</f>
        <v>0</v>
      </c>
      <c r="AL355" s="20">
        <v>7</v>
      </c>
      <c r="AM355" s="19">
        <f t="shared" ref="AM355:AM363" si="2001">(AL355*$D355*$E355*$G355*$I355*$AM$14)</f>
        <v>302159.08800000005</v>
      </c>
      <c r="AN355" s="20"/>
      <c r="AO355" s="19">
        <f t="shared" ref="AO355:AO363" si="2002">(AN355*$D355*$E355*$G355*$H355*$AO$14)</f>
        <v>0</v>
      </c>
      <c r="AP355" s="20"/>
      <c r="AQ355" s="20">
        <f t="shared" ref="AQ355:AQ363" si="2003">(AP355*$D355*$E355*$G355*$H355*$AQ$14)</f>
        <v>0</v>
      </c>
      <c r="AR355" s="20">
        <v>10</v>
      </c>
      <c r="AS355" s="20">
        <f t="shared" ref="AS355:AS363" si="2004">(AR355*$D355*$E355*$G355*$H355*$AS$14)</f>
        <v>376063.8</v>
      </c>
      <c r="AT355" s="20">
        <v>0</v>
      </c>
      <c r="AU355" s="19">
        <f t="shared" ref="AU355:AU363" si="2005">(AT355*$D355*$E355*$G355*$H355*$AU$14)</f>
        <v>0</v>
      </c>
      <c r="AV355" s="20">
        <v>0</v>
      </c>
      <c r="AW355" s="19">
        <f t="shared" ref="AW355:AW363" si="2006">(AV355*$D355*$E355*$G355*$H355*$AW$14)</f>
        <v>0</v>
      </c>
      <c r="AX355" s="20">
        <v>0</v>
      </c>
      <c r="AY355" s="19">
        <f t="shared" ref="AY355:AY363" si="2007">(AX355*$D355*$E355*$G355*$H355*$AY$14)</f>
        <v>0</v>
      </c>
      <c r="AZ355" s="20">
        <v>5</v>
      </c>
      <c r="BA355" s="19">
        <f t="shared" ref="BA355:BA363" si="2008">(AZ355*$D355*$E355*$G355*$H355*$BA$14)</f>
        <v>179856.6</v>
      </c>
      <c r="BB355" s="20"/>
      <c r="BC355" s="19">
        <f t="shared" ref="BC355:BC363" si="2009">(BB355*$D355*$E355*$G355*$H355*$BC$14)</f>
        <v>0</v>
      </c>
      <c r="BD355" s="20">
        <v>7</v>
      </c>
      <c r="BE355" s="19">
        <f t="shared" ref="BE355:BE363" si="2010">(BD355*$D355*$E355*$G355*$I355*$BE$14)</f>
        <v>274690.08</v>
      </c>
      <c r="BF355" s="20">
        <v>13</v>
      </c>
      <c r="BG355" s="19">
        <f t="shared" ref="BG355:BG363" si="2011">(BF355*$D355*$E355*$G355*$I355*$BG$14)</f>
        <v>510138.72</v>
      </c>
      <c r="BH355" s="20"/>
      <c r="BI355" s="19">
        <f t="shared" ref="BI355:BI363" si="2012">(BH355*$D355*$E355*$G355*$I355*$BI$14)</f>
        <v>0</v>
      </c>
      <c r="BJ355" s="20">
        <v>0</v>
      </c>
      <c r="BK355" s="19">
        <f t="shared" ref="BK355:BK363" si="2013">(BJ355*$D355*$E355*$G355*$I355*$BK$14)</f>
        <v>0</v>
      </c>
      <c r="BL355" s="20">
        <v>32</v>
      </c>
      <c r="BM355" s="19">
        <f t="shared" ref="BM355:BM363" si="2014">(BL355*$D355*$E355*$G355*$I355*$BM$14)</f>
        <v>1381298.6879999998</v>
      </c>
      <c r="BN355" s="20">
        <v>3</v>
      </c>
      <c r="BO355" s="19">
        <f t="shared" ref="BO355:BO363" si="2015">(BN355*$D355*$E355*$G355*$I355*$BO$14)</f>
        <v>117724.31999999999</v>
      </c>
      <c r="BP355" s="20">
        <v>21</v>
      </c>
      <c r="BQ355" s="19">
        <f t="shared" ref="BQ355:BQ363" si="2016">(BP355*$D355*$E355*$G355*$I355*$BQ$14)</f>
        <v>1030087.8</v>
      </c>
      <c r="BR355" s="20">
        <v>15</v>
      </c>
      <c r="BS355" s="19">
        <f t="shared" ref="BS355:BS363" si="2017">(BR355*$D355*$E355*$G355*$I355*$BS$14)</f>
        <v>529759.43999999994</v>
      </c>
      <c r="BT355" s="20">
        <v>3</v>
      </c>
      <c r="BU355" s="19">
        <f t="shared" ref="BU355:BU363" si="2018">(BT355*$D355*$E355*$G355*$I355*$BU$14)</f>
        <v>147155.4</v>
      </c>
      <c r="BV355" s="20">
        <v>7</v>
      </c>
      <c r="BW355" s="19">
        <f t="shared" ref="BW355:BW363" si="2019">(BV355*$D355*$E355*$G355*$I355*$BW$14)</f>
        <v>274690.08</v>
      </c>
      <c r="BX355" s="20">
        <v>1</v>
      </c>
      <c r="BY355" s="22">
        <f t="shared" ref="BY355:BY363" si="2020">(BX355*$D355*$E355*$G355*$I355*$BY$14)</f>
        <v>39241.439999999995</v>
      </c>
      <c r="BZ355" s="20">
        <v>0</v>
      </c>
      <c r="CA355" s="19">
        <f t="shared" ref="CA355:CA363" si="2021">(BZ355*$D355*$E355*$G355*$H355*$CA$14)</f>
        <v>0</v>
      </c>
      <c r="CB355" s="20">
        <v>0</v>
      </c>
      <c r="CC355" s="19">
        <f t="shared" ref="CC355:CC363" si="2022">(CB355*$D355*$E355*$G355*$H355*$CC$14)</f>
        <v>0</v>
      </c>
      <c r="CD355" s="20">
        <v>0</v>
      </c>
      <c r="CE355" s="21">
        <f t="shared" ref="CE355:CE363" si="2023">(CD355*$D355*$E355*$G355*$H355*$CE$14)</f>
        <v>0</v>
      </c>
      <c r="CF355" s="20"/>
      <c r="CG355" s="20">
        <f t="shared" ref="CG355:CG363" si="2024">(CF355*$D355*$E355*$G355*$H355*$CG$14)</f>
        <v>0</v>
      </c>
      <c r="CH355" s="20"/>
      <c r="CI355" s="19">
        <f t="shared" ref="CI355:CI363" si="2025">(CH355*$D355*$E355*$G355*$I355*$CI$14)</f>
        <v>0</v>
      </c>
      <c r="CJ355" s="20">
        <v>20</v>
      </c>
      <c r="CK355" s="19">
        <f t="shared" ref="CK355:CK363" si="2026">(CJ355*$D355*$E355*$G355*$H355*$CK$14)</f>
        <v>457816.8</v>
      </c>
      <c r="CL355" s="20"/>
      <c r="CM355" s="19">
        <f t="shared" ref="CM355:CM363" si="2027">(CL355*$D355*$E355*$G355*$H355*$CM$14)</f>
        <v>0</v>
      </c>
      <c r="CN355" s="20">
        <v>2</v>
      </c>
      <c r="CO355" s="19">
        <f t="shared" ref="CO355:CO363" si="2028">(CN355*$D355*$E355*$G355*$H355*$CO$14)</f>
        <v>45781.679999999993</v>
      </c>
      <c r="CP355" s="20"/>
      <c r="CQ355" s="19">
        <f t="shared" ref="CQ355:CQ363" si="2029">(CP355*$D355*$E355*$G355*$H355*$CQ$14)</f>
        <v>0</v>
      </c>
      <c r="CR355" s="20">
        <v>4</v>
      </c>
      <c r="CS355" s="19">
        <f t="shared" ref="CS355:CS363" si="2030">(CR355*$D355*$E355*$G355*$H355*$CS$14)</f>
        <v>147809.42399999997</v>
      </c>
      <c r="CT355" s="20">
        <v>3</v>
      </c>
      <c r="CU355" s="19">
        <f t="shared" ref="CU355:CU363" si="2031">(CT355*$D355*$E355*$G355*$I355*$CU$14)</f>
        <v>117724.31999999999</v>
      </c>
      <c r="CV355" s="24">
        <v>0</v>
      </c>
      <c r="CW355" s="19">
        <f t="shared" ref="CW355:CW363" si="2032">(CV355*$D355*$E355*$G355*$I355*$CW$14)</f>
        <v>0</v>
      </c>
      <c r="CX355" s="20"/>
      <c r="CY355" s="19">
        <f t="shared" ref="CY355:CY363" si="2033">(CX355*$D355*$E355*$G355*$H355*$CY$14)</f>
        <v>0</v>
      </c>
      <c r="CZ355" s="20"/>
      <c r="DA355" s="19">
        <f t="shared" ref="DA355:DA363" si="2034">(CZ355*$D355*$E355*$G355*$I355*$DA$14)</f>
        <v>0</v>
      </c>
      <c r="DB355" s="20"/>
      <c r="DC355" s="19">
        <f t="shared" ref="DC355:DC363" si="2035">(DB355*$D355*$E355*$G355*$I355*$DC$14)</f>
        <v>0</v>
      </c>
      <c r="DD355" s="20"/>
      <c r="DE355" s="19">
        <f t="shared" ref="DE355:DE363" si="2036">(DD355*$D355*$E355*$G355*$I355*$DE$14)</f>
        <v>0</v>
      </c>
      <c r="DF355" s="20">
        <v>9</v>
      </c>
      <c r="DG355" s="19">
        <f t="shared" ref="DG355:DG363" si="2037">(DF355*$D355*$E355*$G355*$I355*$DG$14)</f>
        <v>399085.44479999994</v>
      </c>
      <c r="DH355" s="20">
        <v>1</v>
      </c>
      <c r="DI355" s="19">
        <f t="shared" ref="DI355:DI363" si="2038">(DH355*$D355*$E355*$G355*$J355*$DI$14)</f>
        <v>62506.007999999994</v>
      </c>
      <c r="DJ355" s="20">
        <v>1</v>
      </c>
      <c r="DK355" s="19">
        <f t="shared" ref="DK355:DK363" si="2039">(DJ355*$D355*$E355*$G355*$K355*$DK$14)</f>
        <v>72036.072</v>
      </c>
      <c r="DL355" s="19">
        <f t="shared" ref="DL355:DM363" si="2040">SUM(L355,N355,P355,R355,T355,V355,X355,Z355,AB355,AD355,AF355,AH355,AJ355,AN355,AP355,CD355,AR355,AT355,AV355,AX355,AZ355,CH355,BB355,BD355,BF355,BJ355,AL355,BL355,BN355,BP355,BR355,BT355,BV355,BX355,BZ355,CB355,CF355,CJ355,CL355,CN355,CP355,CR355,CT355,CV355,BH355,CX355,CZ355,DB355,DD355,DF355,DH355,DJ355)</f>
        <v>301</v>
      </c>
      <c r="DM355" s="19">
        <f t="shared" si="2040"/>
        <v>11393696.044800002</v>
      </c>
    </row>
    <row r="356" spans="1:117" ht="15.75" customHeight="1" x14ac:dyDescent="0.25">
      <c r="A356" s="123"/>
      <c r="B356" s="81">
        <v>306</v>
      </c>
      <c r="C356" s="13" t="s">
        <v>475</v>
      </c>
      <c r="D356" s="14">
        <v>22900</v>
      </c>
      <c r="E356" s="23">
        <v>1.49</v>
      </c>
      <c r="F356" s="23"/>
      <c r="G356" s="16">
        <v>1</v>
      </c>
      <c r="H356" s="14">
        <v>1.4</v>
      </c>
      <c r="I356" s="14">
        <v>1.68</v>
      </c>
      <c r="J356" s="14">
        <v>2.23</v>
      </c>
      <c r="K356" s="17">
        <v>2.57</v>
      </c>
      <c r="L356" s="20">
        <v>633</v>
      </c>
      <c r="M356" s="19">
        <f t="shared" si="1984"/>
        <v>33261833.220000003</v>
      </c>
      <c r="N356" s="20">
        <f>30-13</f>
        <v>17</v>
      </c>
      <c r="O356" s="20">
        <f t="shared" si="1989"/>
        <v>893287.78</v>
      </c>
      <c r="P356" s="20"/>
      <c r="Q356" s="19">
        <f t="shared" si="1990"/>
        <v>0</v>
      </c>
      <c r="R356" s="20"/>
      <c r="S356" s="19">
        <f t="shared" si="1991"/>
        <v>0</v>
      </c>
      <c r="T356" s="20"/>
      <c r="U356" s="19">
        <f t="shared" si="1992"/>
        <v>0</v>
      </c>
      <c r="V356" s="20"/>
      <c r="W356" s="19">
        <f t="shared" si="1993"/>
        <v>0</v>
      </c>
      <c r="X356" s="20"/>
      <c r="Y356" s="19">
        <f t="shared" si="1994"/>
        <v>0</v>
      </c>
      <c r="Z356" s="20"/>
      <c r="AA356" s="19">
        <f t="shared" si="1995"/>
        <v>0</v>
      </c>
      <c r="AB356" s="20">
        <v>150</v>
      </c>
      <c r="AC356" s="19">
        <f t="shared" si="1996"/>
        <v>7881951.0000000009</v>
      </c>
      <c r="AD356" s="20"/>
      <c r="AE356" s="19">
        <f t="shared" si="1997"/>
        <v>0</v>
      </c>
      <c r="AF356" s="77"/>
      <c r="AG356" s="19">
        <f t="shared" si="1998"/>
        <v>0</v>
      </c>
      <c r="AH356" s="20">
        <v>130</v>
      </c>
      <c r="AI356" s="19">
        <f t="shared" si="1999"/>
        <v>6831024.2000000002</v>
      </c>
      <c r="AJ356" s="24"/>
      <c r="AK356" s="19">
        <f t="shared" si="2000"/>
        <v>0</v>
      </c>
      <c r="AL356" s="20">
        <v>27</v>
      </c>
      <c r="AM356" s="19">
        <f t="shared" si="2001"/>
        <v>1702501.4160000002</v>
      </c>
      <c r="AN356" s="20"/>
      <c r="AO356" s="19">
        <f t="shared" si="2002"/>
        <v>0</v>
      </c>
      <c r="AP356" s="20">
        <v>1</v>
      </c>
      <c r="AQ356" s="20">
        <f t="shared" si="2003"/>
        <v>42992.46</v>
      </c>
      <c r="AR356" s="20">
        <f>200-45</f>
        <v>155</v>
      </c>
      <c r="AS356" s="20">
        <f t="shared" si="2004"/>
        <v>8514895.5499999989</v>
      </c>
      <c r="AT356" s="20"/>
      <c r="AU356" s="19">
        <f t="shared" si="2005"/>
        <v>0</v>
      </c>
      <c r="AV356" s="20"/>
      <c r="AW356" s="19">
        <f t="shared" si="2006"/>
        <v>0</v>
      </c>
      <c r="AX356" s="20"/>
      <c r="AY356" s="19">
        <f t="shared" si="2007"/>
        <v>0</v>
      </c>
      <c r="AZ356" s="20">
        <v>19</v>
      </c>
      <c r="BA356" s="19">
        <f t="shared" si="2008"/>
        <v>998380.46000000008</v>
      </c>
      <c r="BB356" s="20">
        <v>11</v>
      </c>
      <c r="BC356" s="19">
        <f t="shared" si="2009"/>
        <v>578009.74000000011</v>
      </c>
      <c r="BD356" s="20">
        <v>4</v>
      </c>
      <c r="BE356" s="19">
        <f t="shared" si="2010"/>
        <v>229293.12</v>
      </c>
      <c r="BF356" s="20">
        <v>317</v>
      </c>
      <c r="BG356" s="19">
        <f t="shared" si="2011"/>
        <v>18171479.759999998</v>
      </c>
      <c r="BH356" s="20"/>
      <c r="BI356" s="19">
        <f t="shared" si="2012"/>
        <v>0</v>
      </c>
      <c r="BJ356" s="20"/>
      <c r="BK356" s="19">
        <f t="shared" si="2013"/>
        <v>0</v>
      </c>
      <c r="BL356" s="20">
        <f>303-40</f>
        <v>263</v>
      </c>
      <c r="BM356" s="19">
        <f t="shared" si="2014"/>
        <v>16583624.903999999</v>
      </c>
      <c r="BN356" s="20">
        <v>72</v>
      </c>
      <c r="BO356" s="19">
        <f t="shared" si="2015"/>
        <v>4127276.1599999997</v>
      </c>
      <c r="BP356" s="20">
        <v>16</v>
      </c>
      <c r="BQ356" s="19">
        <f t="shared" si="2016"/>
        <v>1146465.6000000001</v>
      </c>
      <c r="BR356" s="20">
        <v>73</v>
      </c>
      <c r="BS356" s="19">
        <f t="shared" si="2017"/>
        <v>3766139.4959999998</v>
      </c>
      <c r="BT356" s="20">
        <v>133</v>
      </c>
      <c r="BU356" s="19">
        <f t="shared" si="2018"/>
        <v>9529995.2999999989</v>
      </c>
      <c r="BV356" s="20">
        <v>88</v>
      </c>
      <c r="BW356" s="19">
        <f t="shared" si="2019"/>
        <v>5044448.6399999997</v>
      </c>
      <c r="BX356" s="20">
        <v>69</v>
      </c>
      <c r="BY356" s="22">
        <f t="shared" si="2020"/>
        <v>3955306.32</v>
      </c>
      <c r="BZ356" s="20"/>
      <c r="CA356" s="19">
        <f t="shared" si="2021"/>
        <v>0</v>
      </c>
      <c r="CB356" s="20"/>
      <c r="CC356" s="19">
        <f t="shared" si="2022"/>
        <v>0</v>
      </c>
      <c r="CD356" s="20"/>
      <c r="CE356" s="21">
        <f t="shared" si="2023"/>
        <v>0</v>
      </c>
      <c r="CF356" s="20"/>
      <c r="CG356" s="20">
        <f t="shared" si="2024"/>
        <v>0</v>
      </c>
      <c r="CH356" s="20"/>
      <c r="CI356" s="19">
        <f t="shared" si="2025"/>
        <v>0</v>
      </c>
      <c r="CJ356" s="20">
        <v>13</v>
      </c>
      <c r="CK356" s="19">
        <f t="shared" si="2026"/>
        <v>434701.53999999992</v>
      </c>
      <c r="CL356" s="20"/>
      <c r="CM356" s="19">
        <f t="shared" si="2027"/>
        <v>0</v>
      </c>
      <c r="CN356" s="20">
        <v>160</v>
      </c>
      <c r="CO356" s="19">
        <f t="shared" si="2028"/>
        <v>5350172.7999999989</v>
      </c>
      <c r="CP356" s="20">
        <v>13</v>
      </c>
      <c r="CQ356" s="19">
        <f t="shared" si="2029"/>
        <v>701732.48599999992</v>
      </c>
      <c r="CR356" s="20">
        <v>74</v>
      </c>
      <c r="CS356" s="19">
        <f t="shared" si="2030"/>
        <v>3994477.2279999992</v>
      </c>
      <c r="CT356" s="20">
        <v>5</v>
      </c>
      <c r="CU356" s="19">
        <f t="shared" si="2031"/>
        <v>286616.39999999997</v>
      </c>
      <c r="CV356" s="24"/>
      <c r="CW356" s="19">
        <f t="shared" si="2032"/>
        <v>0</v>
      </c>
      <c r="CX356" s="20"/>
      <c r="CY356" s="19">
        <f t="shared" si="2033"/>
        <v>0</v>
      </c>
      <c r="CZ356" s="20"/>
      <c r="DA356" s="19">
        <f t="shared" si="2034"/>
        <v>0</v>
      </c>
      <c r="DB356" s="20">
        <v>25</v>
      </c>
      <c r="DC356" s="19">
        <f t="shared" si="2035"/>
        <v>1433082</v>
      </c>
      <c r="DD356" s="20"/>
      <c r="DE356" s="19">
        <f t="shared" si="2036"/>
        <v>0</v>
      </c>
      <c r="DF356" s="20">
        <v>96</v>
      </c>
      <c r="DG356" s="19">
        <f t="shared" si="2037"/>
        <v>6218429.4143999992</v>
      </c>
      <c r="DH356" s="20">
        <v>1</v>
      </c>
      <c r="DI356" s="19">
        <f t="shared" si="2038"/>
        <v>91307.796000000002</v>
      </c>
      <c r="DJ356" s="20">
        <v>20</v>
      </c>
      <c r="DK356" s="19">
        <f t="shared" si="2039"/>
        <v>2104583.2799999998</v>
      </c>
      <c r="DL356" s="19">
        <f t="shared" si="2040"/>
        <v>2585</v>
      </c>
      <c r="DM356" s="19">
        <f t="shared" si="2040"/>
        <v>143874008.0704</v>
      </c>
    </row>
    <row r="357" spans="1:117" ht="15.75" customHeight="1" x14ac:dyDescent="0.25">
      <c r="A357" s="123"/>
      <c r="B357" s="81">
        <v>307</v>
      </c>
      <c r="C357" s="13" t="s">
        <v>476</v>
      </c>
      <c r="D357" s="14">
        <v>22900</v>
      </c>
      <c r="E357" s="23">
        <v>2.14</v>
      </c>
      <c r="F357" s="23"/>
      <c r="G357" s="16">
        <v>1</v>
      </c>
      <c r="H357" s="14">
        <v>1.4</v>
      </c>
      <c r="I357" s="14">
        <v>1.68</v>
      </c>
      <c r="J357" s="14">
        <v>2.23</v>
      </c>
      <c r="K357" s="17">
        <v>2.57</v>
      </c>
      <c r="L357" s="20">
        <v>5</v>
      </c>
      <c r="M357" s="19">
        <f t="shared" si="1984"/>
        <v>377346.2</v>
      </c>
      <c r="N357" s="20">
        <v>5</v>
      </c>
      <c r="O357" s="20">
        <f t="shared" si="1989"/>
        <v>377346.2</v>
      </c>
      <c r="P357" s="20"/>
      <c r="Q357" s="19">
        <f t="shared" si="1990"/>
        <v>0</v>
      </c>
      <c r="R357" s="20"/>
      <c r="S357" s="19">
        <f t="shared" si="1991"/>
        <v>0</v>
      </c>
      <c r="T357" s="20"/>
      <c r="U357" s="19">
        <f t="shared" si="1992"/>
        <v>0</v>
      </c>
      <c r="V357" s="20"/>
      <c r="W357" s="19">
        <f t="shared" si="1993"/>
        <v>0</v>
      </c>
      <c r="X357" s="20"/>
      <c r="Y357" s="19">
        <f t="shared" si="1994"/>
        <v>0</v>
      </c>
      <c r="Z357" s="20"/>
      <c r="AA357" s="19">
        <f t="shared" si="1995"/>
        <v>0</v>
      </c>
      <c r="AB357" s="20">
        <v>1</v>
      </c>
      <c r="AC357" s="19">
        <f t="shared" si="1996"/>
        <v>75469.240000000005</v>
      </c>
      <c r="AD357" s="20"/>
      <c r="AE357" s="19">
        <f t="shared" si="1997"/>
        <v>0</v>
      </c>
      <c r="AF357" s="77"/>
      <c r="AG357" s="19">
        <f t="shared" si="1998"/>
        <v>0</v>
      </c>
      <c r="AH357" s="20"/>
      <c r="AI357" s="19">
        <f t="shared" si="1999"/>
        <v>0</v>
      </c>
      <c r="AJ357" s="24"/>
      <c r="AK357" s="19">
        <f t="shared" si="2000"/>
        <v>0</v>
      </c>
      <c r="AL357" s="20"/>
      <c r="AM357" s="19">
        <f t="shared" si="2001"/>
        <v>0</v>
      </c>
      <c r="AN357" s="20"/>
      <c r="AO357" s="19">
        <f t="shared" si="2002"/>
        <v>0</v>
      </c>
      <c r="AP357" s="20"/>
      <c r="AQ357" s="20">
        <f t="shared" si="2003"/>
        <v>0</v>
      </c>
      <c r="AR357" s="20"/>
      <c r="AS357" s="20">
        <f t="shared" si="2004"/>
        <v>0</v>
      </c>
      <c r="AT357" s="20"/>
      <c r="AU357" s="19">
        <f t="shared" si="2005"/>
        <v>0</v>
      </c>
      <c r="AV357" s="20"/>
      <c r="AW357" s="19">
        <f t="shared" si="2006"/>
        <v>0</v>
      </c>
      <c r="AX357" s="20"/>
      <c r="AY357" s="19">
        <f t="shared" si="2007"/>
        <v>0</v>
      </c>
      <c r="AZ357" s="20"/>
      <c r="BA357" s="19">
        <f t="shared" si="2008"/>
        <v>0</v>
      </c>
      <c r="BB357" s="20"/>
      <c r="BC357" s="19">
        <f t="shared" si="2009"/>
        <v>0</v>
      </c>
      <c r="BD357" s="20"/>
      <c r="BE357" s="19">
        <f t="shared" si="2010"/>
        <v>0</v>
      </c>
      <c r="BF357" s="20"/>
      <c r="BG357" s="19">
        <f t="shared" si="2011"/>
        <v>0</v>
      </c>
      <c r="BH357" s="20"/>
      <c r="BI357" s="19">
        <f t="shared" si="2012"/>
        <v>0</v>
      </c>
      <c r="BJ357" s="20"/>
      <c r="BK357" s="19">
        <f t="shared" si="2013"/>
        <v>0</v>
      </c>
      <c r="BL357" s="20"/>
      <c r="BM357" s="19">
        <f t="shared" si="2014"/>
        <v>0</v>
      </c>
      <c r="BN357" s="20"/>
      <c r="BO357" s="19">
        <f t="shared" si="2015"/>
        <v>0</v>
      </c>
      <c r="BP357" s="20"/>
      <c r="BQ357" s="19">
        <f t="shared" si="2016"/>
        <v>0</v>
      </c>
      <c r="BR357" s="20"/>
      <c r="BS357" s="19">
        <f t="shared" si="2017"/>
        <v>0</v>
      </c>
      <c r="BT357" s="20"/>
      <c r="BU357" s="19">
        <f t="shared" si="2018"/>
        <v>0</v>
      </c>
      <c r="BV357" s="20"/>
      <c r="BW357" s="19">
        <f t="shared" si="2019"/>
        <v>0</v>
      </c>
      <c r="BX357" s="20">
        <v>1</v>
      </c>
      <c r="BY357" s="22">
        <f t="shared" si="2020"/>
        <v>82330.080000000002</v>
      </c>
      <c r="BZ357" s="20"/>
      <c r="CA357" s="19">
        <f t="shared" si="2021"/>
        <v>0</v>
      </c>
      <c r="CB357" s="20"/>
      <c r="CC357" s="19">
        <f t="shared" si="2022"/>
        <v>0</v>
      </c>
      <c r="CD357" s="20"/>
      <c r="CE357" s="21">
        <f t="shared" si="2023"/>
        <v>0</v>
      </c>
      <c r="CF357" s="20"/>
      <c r="CG357" s="20">
        <f t="shared" si="2024"/>
        <v>0</v>
      </c>
      <c r="CH357" s="20"/>
      <c r="CI357" s="19">
        <f t="shared" si="2025"/>
        <v>0</v>
      </c>
      <c r="CJ357" s="20"/>
      <c r="CK357" s="19">
        <f t="shared" si="2026"/>
        <v>0</v>
      </c>
      <c r="CL357" s="20"/>
      <c r="CM357" s="19">
        <f t="shared" si="2027"/>
        <v>0</v>
      </c>
      <c r="CN357" s="20"/>
      <c r="CO357" s="19">
        <f t="shared" si="2028"/>
        <v>0</v>
      </c>
      <c r="CP357" s="20"/>
      <c r="CQ357" s="19">
        <f t="shared" si="2029"/>
        <v>0</v>
      </c>
      <c r="CR357" s="20"/>
      <c r="CS357" s="19">
        <f t="shared" si="2030"/>
        <v>0</v>
      </c>
      <c r="CT357" s="20"/>
      <c r="CU357" s="19">
        <f t="shared" si="2031"/>
        <v>0</v>
      </c>
      <c r="CV357" s="24"/>
      <c r="CW357" s="19">
        <f t="shared" si="2032"/>
        <v>0</v>
      </c>
      <c r="CX357" s="20"/>
      <c r="CY357" s="19">
        <f t="shared" si="2033"/>
        <v>0</v>
      </c>
      <c r="CZ357" s="20"/>
      <c r="DA357" s="19">
        <f t="shared" si="2034"/>
        <v>0</v>
      </c>
      <c r="DB357" s="20"/>
      <c r="DC357" s="19">
        <f t="shared" si="2035"/>
        <v>0</v>
      </c>
      <c r="DD357" s="20"/>
      <c r="DE357" s="19">
        <f t="shared" si="2036"/>
        <v>0</v>
      </c>
      <c r="DF357" s="20"/>
      <c r="DG357" s="19">
        <f t="shared" si="2037"/>
        <v>0</v>
      </c>
      <c r="DH357" s="20"/>
      <c r="DI357" s="19">
        <f t="shared" si="2038"/>
        <v>0</v>
      </c>
      <c r="DJ357" s="20"/>
      <c r="DK357" s="19">
        <f t="shared" si="2039"/>
        <v>0</v>
      </c>
      <c r="DL357" s="19">
        <f t="shared" si="2040"/>
        <v>12</v>
      </c>
      <c r="DM357" s="19">
        <f t="shared" si="2040"/>
        <v>912491.72</v>
      </c>
    </row>
    <row r="358" spans="1:117" ht="27.75" customHeight="1" x14ac:dyDescent="0.25">
      <c r="A358" s="123"/>
      <c r="B358" s="81">
        <v>308</v>
      </c>
      <c r="C358" s="13" t="s">
        <v>477</v>
      </c>
      <c r="D358" s="14">
        <v>22900</v>
      </c>
      <c r="E358" s="23">
        <v>1.25</v>
      </c>
      <c r="F358" s="23"/>
      <c r="G358" s="16">
        <v>1</v>
      </c>
      <c r="H358" s="14">
        <v>1.4</v>
      </c>
      <c r="I358" s="14">
        <v>1.68</v>
      </c>
      <c r="J358" s="14">
        <v>2.23</v>
      </c>
      <c r="K358" s="17">
        <v>2.57</v>
      </c>
      <c r="L358" s="20">
        <v>150</v>
      </c>
      <c r="M358" s="19">
        <f>(L358*$D358*$E358*$G358*$H358*$M$14)</f>
        <v>6612375.0000000009</v>
      </c>
      <c r="N358" s="20">
        <v>1</v>
      </c>
      <c r="O358" s="20">
        <f t="shared" si="1989"/>
        <v>44082.5</v>
      </c>
      <c r="P358" s="20"/>
      <c r="Q358" s="19">
        <f t="shared" si="1990"/>
        <v>0</v>
      </c>
      <c r="R358" s="20"/>
      <c r="S358" s="19">
        <f t="shared" si="1991"/>
        <v>0</v>
      </c>
      <c r="T358" s="20"/>
      <c r="U358" s="19">
        <f t="shared" si="1992"/>
        <v>0</v>
      </c>
      <c r="V358" s="20">
        <v>0</v>
      </c>
      <c r="W358" s="19">
        <f t="shared" si="1993"/>
        <v>0</v>
      </c>
      <c r="X358" s="20"/>
      <c r="Y358" s="19">
        <f t="shared" si="1994"/>
        <v>0</v>
      </c>
      <c r="Z358" s="20">
        <v>0</v>
      </c>
      <c r="AA358" s="19">
        <f t="shared" si="1995"/>
        <v>0</v>
      </c>
      <c r="AB358" s="20">
        <v>3</v>
      </c>
      <c r="AC358" s="19">
        <f t="shared" si="1996"/>
        <v>132247.5</v>
      </c>
      <c r="AD358" s="20">
        <v>0</v>
      </c>
      <c r="AE358" s="19">
        <f t="shared" si="1997"/>
        <v>0</v>
      </c>
      <c r="AF358" s="77"/>
      <c r="AG358" s="19">
        <f t="shared" si="1998"/>
        <v>0</v>
      </c>
      <c r="AH358" s="20">
        <v>4</v>
      </c>
      <c r="AI358" s="19">
        <f t="shared" si="1999"/>
        <v>176330</v>
      </c>
      <c r="AJ358" s="24">
        <v>0</v>
      </c>
      <c r="AK358" s="19">
        <f t="shared" si="2000"/>
        <v>0</v>
      </c>
      <c r="AL358" s="20"/>
      <c r="AM358" s="19">
        <f t="shared" si="2001"/>
        <v>0</v>
      </c>
      <c r="AN358" s="20"/>
      <c r="AO358" s="19">
        <f t="shared" si="2002"/>
        <v>0</v>
      </c>
      <c r="AP358" s="20"/>
      <c r="AQ358" s="20">
        <f t="shared" si="2003"/>
        <v>0</v>
      </c>
      <c r="AR358" s="20"/>
      <c r="AS358" s="20">
        <f t="shared" si="2004"/>
        <v>0</v>
      </c>
      <c r="AT358" s="20">
        <v>0</v>
      </c>
      <c r="AU358" s="19">
        <f t="shared" si="2005"/>
        <v>0</v>
      </c>
      <c r="AV358" s="20">
        <v>0</v>
      </c>
      <c r="AW358" s="19">
        <f t="shared" si="2006"/>
        <v>0</v>
      </c>
      <c r="AX358" s="20">
        <v>0</v>
      </c>
      <c r="AY358" s="19">
        <f t="shared" si="2007"/>
        <v>0</v>
      </c>
      <c r="AZ358" s="20"/>
      <c r="BA358" s="19">
        <f t="shared" si="2008"/>
        <v>0</v>
      </c>
      <c r="BB358" s="20"/>
      <c r="BC358" s="19">
        <f t="shared" si="2009"/>
        <v>0</v>
      </c>
      <c r="BD358" s="20">
        <v>1</v>
      </c>
      <c r="BE358" s="19">
        <f t="shared" si="2010"/>
        <v>48090</v>
      </c>
      <c r="BF358" s="20">
        <v>11</v>
      </c>
      <c r="BG358" s="19">
        <f t="shared" si="2011"/>
        <v>528990</v>
      </c>
      <c r="BH358" s="20"/>
      <c r="BI358" s="19">
        <f t="shared" si="2012"/>
        <v>0</v>
      </c>
      <c r="BJ358" s="20">
        <v>0</v>
      </c>
      <c r="BK358" s="19">
        <f t="shared" si="2013"/>
        <v>0</v>
      </c>
      <c r="BL358" s="20">
        <v>1</v>
      </c>
      <c r="BM358" s="19">
        <f t="shared" si="2014"/>
        <v>52899.000000000007</v>
      </c>
      <c r="BN358" s="20"/>
      <c r="BO358" s="19">
        <f t="shared" si="2015"/>
        <v>0</v>
      </c>
      <c r="BP358" s="20">
        <v>1</v>
      </c>
      <c r="BQ358" s="19">
        <f t="shared" si="2016"/>
        <v>60112.5</v>
      </c>
      <c r="BR358" s="20">
        <v>1</v>
      </c>
      <c r="BS358" s="19">
        <f t="shared" si="2017"/>
        <v>43281</v>
      </c>
      <c r="BT358" s="20">
        <v>16</v>
      </c>
      <c r="BU358" s="19">
        <f t="shared" si="2018"/>
        <v>961800</v>
      </c>
      <c r="BV358" s="20">
        <v>12</v>
      </c>
      <c r="BW358" s="19">
        <f t="shared" si="2019"/>
        <v>577080</v>
      </c>
      <c r="BX358" s="20">
        <v>4</v>
      </c>
      <c r="BY358" s="22">
        <f t="shared" si="2020"/>
        <v>192360</v>
      </c>
      <c r="BZ358" s="20">
        <v>0</v>
      </c>
      <c r="CA358" s="19">
        <f t="shared" si="2021"/>
        <v>0</v>
      </c>
      <c r="CB358" s="20"/>
      <c r="CC358" s="19">
        <f t="shared" si="2022"/>
        <v>0</v>
      </c>
      <c r="CD358" s="20">
        <v>0</v>
      </c>
      <c r="CE358" s="21">
        <f t="shared" si="2023"/>
        <v>0</v>
      </c>
      <c r="CF358" s="20"/>
      <c r="CG358" s="20">
        <f t="shared" si="2024"/>
        <v>0</v>
      </c>
      <c r="CH358" s="20"/>
      <c r="CI358" s="19">
        <f t="shared" si="2025"/>
        <v>0</v>
      </c>
      <c r="CJ358" s="20"/>
      <c r="CK358" s="19">
        <f t="shared" si="2026"/>
        <v>0</v>
      </c>
      <c r="CL358" s="20"/>
      <c r="CM358" s="19">
        <f t="shared" si="2027"/>
        <v>0</v>
      </c>
      <c r="CN358" s="20"/>
      <c r="CO358" s="19">
        <f t="shared" si="2028"/>
        <v>0</v>
      </c>
      <c r="CP358" s="20"/>
      <c r="CQ358" s="19">
        <f t="shared" si="2029"/>
        <v>0</v>
      </c>
      <c r="CR358" s="20"/>
      <c r="CS358" s="19">
        <f t="shared" si="2030"/>
        <v>0</v>
      </c>
      <c r="CT358" s="20">
        <v>0</v>
      </c>
      <c r="CU358" s="19">
        <f t="shared" si="2031"/>
        <v>0</v>
      </c>
      <c r="CV358" s="24">
        <v>0</v>
      </c>
      <c r="CW358" s="19">
        <f t="shared" si="2032"/>
        <v>0</v>
      </c>
      <c r="CX358" s="20"/>
      <c r="CY358" s="19">
        <f t="shared" si="2033"/>
        <v>0</v>
      </c>
      <c r="CZ358" s="20">
        <v>0</v>
      </c>
      <c r="DA358" s="19">
        <f t="shared" si="2034"/>
        <v>0</v>
      </c>
      <c r="DB358" s="20">
        <v>5</v>
      </c>
      <c r="DC358" s="19">
        <f t="shared" si="2035"/>
        <v>240450</v>
      </c>
      <c r="DD358" s="20"/>
      <c r="DE358" s="19">
        <f t="shared" si="2036"/>
        <v>0</v>
      </c>
      <c r="DF358" s="20"/>
      <c r="DG358" s="19">
        <f t="shared" si="2037"/>
        <v>0</v>
      </c>
      <c r="DH358" s="20"/>
      <c r="DI358" s="19">
        <f t="shared" si="2038"/>
        <v>0</v>
      </c>
      <c r="DJ358" s="20">
        <v>1</v>
      </c>
      <c r="DK358" s="19">
        <f t="shared" si="2039"/>
        <v>88279.5</v>
      </c>
      <c r="DL358" s="19">
        <f t="shared" si="2040"/>
        <v>211</v>
      </c>
      <c r="DM358" s="19">
        <f t="shared" si="2040"/>
        <v>9758377</v>
      </c>
    </row>
    <row r="359" spans="1:117" ht="27.75" customHeight="1" x14ac:dyDescent="0.25">
      <c r="A359" s="123"/>
      <c r="B359" s="81">
        <v>309</v>
      </c>
      <c r="C359" s="13" t="s">
        <v>478</v>
      </c>
      <c r="D359" s="14">
        <v>22900</v>
      </c>
      <c r="E359" s="23">
        <v>2.76</v>
      </c>
      <c r="F359" s="23"/>
      <c r="G359" s="16">
        <v>1</v>
      </c>
      <c r="H359" s="14">
        <v>1.4</v>
      </c>
      <c r="I359" s="14">
        <v>1.68</v>
      </c>
      <c r="J359" s="14">
        <v>2.23</v>
      </c>
      <c r="K359" s="17">
        <v>2.57</v>
      </c>
      <c r="L359" s="20">
        <v>14</v>
      </c>
      <c r="M359" s="19">
        <f t="shared" si="1984"/>
        <v>1362678.2399999998</v>
      </c>
      <c r="N359" s="20">
        <v>0</v>
      </c>
      <c r="O359" s="20">
        <f t="shared" si="1989"/>
        <v>0</v>
      </c>
      <c r="P359" s="20"/>
      <c r="Q359" s="19">
        <f t="shared" si="1990"/>
        <v>0</v>
      </c>
      <c r="R359" s="20"/>
      <c r="S359" s="19">
        <f t="shared" si="1991"/>
        <v>0</v>
      </c>
      <c r="T359" s="20">
        <v>4</v>
      </c>
      <c r="U359" s="19">
        <f t="shared" si="1992"/>
        <v>389336.64</v>
      </c>
      <c r="V359" s="20"/>
      <c r="W359" s="19">
        <f t="shared" si="1993"/>
        <v>0</v>
      </c>
      <c r="X359" s="20"/>
      <c r="Y359" s="19">
        <f t="shared" si="1994"/>
        <v>0</v>
      </c>
      <c r="Z359" s="20"/>
      <c r="AA359" s="19">
        <f t="shared" si="1995"/>
        <v>0</v>
      </c>
      <c r="AB359" s="20"/>
      <c r="AC359" s="19">
        <f t="shared" si="1996"/>
        <v>0</v>
      </c>
      <c r="AD359" s="20"/>
      <c r="AE359" s="19">
        <f t="shared" si="1997"/>
        <v>0</v>
      </c>
      <c r="AF359" s="77"/>
      <c r="AG359" s="19">
        <f t="shared" si="1998"/>
        <v>0</v>
      </c>
      <c r="AH359" s="20"/>
      <c r="AI359" s="19">
        <f t="shared" si="1999"/>
        <v>0</v>
      </c>
      <c r="AJ359" s="24">
        <v>0</v>
      </c>
      <c r="AK359" s="19">
        <f t="shared" si="2000"/>
        <v>0</v>
      </c>
      <c r="AL359" s="20"/>
      <c r="AM359" s="19">
        <f t="shared" si="2001"/>
        <v>0</v>
      </c>
      <c r="AN359" s="20"/>
      <c r="AO359" s="19">
        <f t="shared" si="2002"/>
        <v>0</v>
      </c>
      <c r="AP359" s="20"/>
      <c r="AQ359" s="20">
        <f t="shared" si="2003"/>
        <v>0</v>
      </c>
      <c r="AR359" s="20"/>
      <c r="AS359" s="20">
        <f t="shared" si="2004"/>
        <v>0</v>
      </c>
      <c r="AT359" s="20"/>
      <c r="AU359" s="19">
        <f t="shared" si="2005"/>
        <v>0</v>
      </c>
      <c r="AV359" s="20"/>
      <c r="AW359" s="19">
        <f t="shared" si="2006"/>
        <v>0</v>
      </c>
      <c r="AX359" s="20"/>
      <c r="AY359" s="19">
        <f t="shared" si="2007"/>
        <v>0</v>
      </c>
      <c r="AZ359" s="20"/>
      <c r="BA359" s="19">
        <f t="shared" si="2008"/>
        <v>0</v>
      </c>
      <c r="BB359" s="20"/>
      <c r="BC359" s="19">
        <f t="shared" si="2009"/>
        <v>0</v>
      </c>
      <c r="BD359" s="20"/>
      <c r="BE359" s="19">
        <f t="shared" si="2010"/>
        <v>0</v>
      </c>
      <c r="BF359" s="20"/>
      <c r="BG359" s="19">
        <f t="shared" si="2011"/>
        <v>0</v>
      </c>
      <c r="BH359" s="20"/>
      <c r="BI359" s="19">
        <f t="shared" si="2012"/>
        <v>0</v>
      </c>
      <c r="BJ359" s="20"/>
      <c r="BK359" s="19">
        <f t="shared" si="2013"/>
        <v>0</v>
      </c>
      <c r="BL359" s="20"/>
      <c r="BM359" s="19">
        <f t="shared" si="2014"/>
        <v>0</v>
      </c>
      <c r="BN359" s="20">
        <v>1</v>
      </c>
      <c r="BO359" s="19">
        <f t="shared" si="2015"/>
        <v>106182.71999999999</v>
      </c>
      <c r="BP359" s="20"/>
      <c r="BQ359" s="19">
        <f t="shared" si="2016"/>
        <v>0</v>
      </c>
      <c r="BR359" s="20"/>
      <c r="BS359" s="19">
        <f t="shared" si="2017"/>
        <v>0</v>
      </c>
      <c r="BT359" s="20"/>
      <c r="BU359" s="19">
        <f t="shared" si="2018"/>
        <v>0</v>
      </c>
      <c r="BV359" s="20"/>
      <c r="BW359" s="19">
        <f t="shared" si="2019"/>
        <v>0</v>
      </c>
      <c r="BX359" s="20"/>
      <c r="BY359" s="22">
        <f t="shared" si="2020"/>
        <v>0</v>
      </c>
      <c r="BZ359" s="20"/>
      <c r="CA359" s="19">
        <f t="shared" si="2021"/>
        <v>0</v>
      </c>
      <c r="CB359" s="20"/>
      <c r="CC359" s="19">
        <f t="shared" si="2022"/>
        <v>0</v>
      </c>
      <c r="CD359" s="20"/>
      <c r="CE359" s="21">
        <f t="shared" si="2023"/>
        <v>0</v>
      </c>
      <c r="CF359" s="20"/>
      <c r="CG359" s="20">
        <f t="shared" si="2024"/>
        <v>0</v>
      </c>
      <c r="CH359" s="20"/>
      <c r="CI359" s="19">
        <f t="shared" si="2025"/>
        <v>0</v>
      </c>
      <c r="CJ359" s="20"/>
      <c r="CK359" s="19">
        <f t="shared" si="2026"/>
        <v>0</v>
      </c>
      <c r="CL359" s="20"/>
      <c r="CM359" s="19">
        <f t="shared" si="2027"/>
        <v>0</v>
      </c>
      <c r="CN359" s="20"/>
      <c r="CO359" s="19">
        <f t="shared" si="2028"/>
        <v>0</v>
      </c>
      <c r="CP359" s="20"/>
      <c r="CQ359" s="19">
        <f t="shared" si="2029"/>
        <v>0</v>
      </c>
      <c r="CR359" s="20"/>
      <c r="CS359" s="19">
        <f t="shared" si="2030"/>
        <v>0</v>
      </c>
      <c r="CT359" s="20"/>
      <c r="CU359" s="19">
        <f t="shared" si="2031"/>
        <v>0</v>
      </c>
      <c r="CV359" s="24">
        <v>0</v>
      </c>
      <c r="CW359" s="19">
        <f t="shared" si="2032"/>
        <v>0</v>
      </c>
      <c r="CX359" s="20"/>
      <c r="CY359" s="19">
        <f t="shared" si="2033"/>
        <v>0</v>
      </c>
      <c r="CZ359" s="20"/>
      <c r="DA359" s="19">
        <f t="shared" si="2034"/>
        <v>0</v>
      </c>
      <c r="DB359" s="20"/>
      <c r="DC359" s="19">
        <f t="shared" si="2035"/>
        <v>0</v>
      </c>
      <c r="DD359" s="20"/>
      <c r="DE359" s="19">
        <f t="shared" si="2036"/>
        <v>0</v>
      </c>
      <c r="DF359" s="20"/>
      <c r="DG359" s="19">
        <f t="shared" si="2037"/>
        <v>0</v>
      </c>
      <c r="DH359" s="20"/>
      <c r="DI359" s="19">
        <f t="shared" si="2038"/>
        <v>0</v>
      </c>
      <c r="DJ359" s="20"/>
      <c r="DK359" s="19">
        <f t="shared" si="2039"/>
        <v>0</v>
      </c>
      <c r="DL359" s="19">
        <f t="shared" si="2040"/>
        <v>19</v>
      </c>
      <c r="DM359" s="19">
        <f t="shared" si="2040"/>
        <v>1858197.5999999999</v>
      </c>
    </row>
    <row r="360" spans="1:117" ht="45" customHeight="1" x14ac:dyDescent="0.25">
      <c r="A360" s="123"/>
      <c r="B360" s="81">
        <v>310</v>
      </c>
      <c r="C360" s="13" t="s">
        <v>479</v>
      </c>
      <c r="D360" s="14">
        <v>22900</v>
      </c>
      <c r="E360" s="23">
        <v>0.76</v>
      </c>
      <c r="F360" s="23"/>
      <c r="G360" s="16">
        <v>1</v>
      </c>
      <c r="H360" s="14">
        <v>1.4</v>
      </c>
      <c r="I360" s="14">
        <v>1.68</v>
      </c>
      <c r="J360" s="14">
        <v>2.23</v>
      </c>
      <c r="K360" s="17">
        <v>2.57</v>
      </c>
      <c r="L360" s="20">
        <v>1</v>
      </c>
      <c r="M360" s="19">
        <f t="shared" si="1984"/>
        <v>26802.16</v>
      </c>
      <c r="N360" s="20">
        <v>4</v>
      </c>
      <c r="O360" s="20">
        <f t="shared" si="1989"/>
        <v>107208.64</v>
      </c>
      <c r="P360" s="20">
        <v>1</v>
      </c>
      <c r="Q360" s="19">
        <f t="shared" si="1990"/>
        <v>26802.16</v>
      </c>
      <c r="R360" s="20"/>
      <c r="S360" s="19">
        <f t="shared" si="1991"/>
        <v>0</v>
      </c>
      <c r="T360" s="20"/>
      <c r="U360" s="19">
        <f t="shared" si="1992"/>
        <v>0</v>
      </c>
      <c r="V360" s="20">
        <v>0</v>
      </c>
      <c r="W360" s="19">
        <f t="shared" si="1993"/>
        <v>0</v>
      </c>
      <c r="X360" s="20"/>
      <c r="Y360" s="19">
        <f t="shared" si="1994"/>
        <v>0</v>
      </c>
      <c r="Z360" s="20">
        <v>0</v>
      </c>
      <c r="AA360" s="19">
        <f t="shared" si="1995"/>
        <v>0</v>
      </c>
      <c r="AB360" s="20"/>
      <c r="AC360" s="19">
        <f t="shared" si="1996"/>
        <v>0</v>
      </c>
      <c r="AD360" s="20">
        <v>0</v>
      </c>
      <c r="AE360" s="19">
        <f t="shared" si="1997"/>
        <v>0</v>
      </c>
      <c r="AF360" s="77"/>
      <c r="AG360" s="19">
        <f t="shared" si="1998"/>
        <v>0</v>
      </c>
      <c r="AH360" s="20"/>
      <c r="AI360" s="19">
        <f t="shared" si="1999"/>
        <v>0</v>
      </c>
      <c r="AJ360" s="24">
        <v>0</v>
      </c>
      <c r="AK360" s="19">
        <f t="shared" si="2000"/>
        <v>0</v>
      </c>
      <c r="AL360" s="20">
        <v>0</v>
      </c>
      <c r="AM360" s="19">
        <f t="shared" si="2001"/>
        <v>0</v>
      </c>
      <c r="AN360" s="20"/>
      <c r="AO360" s="19">
        <f t="shared" si="2002"/>
        <v>0</v>
      </c>
      <c r="AP360" s="20">
        <v>0</v>
      </c>
      <c r="AQ360" s="20">
        <f t="shared" si="2003"/>
        <v>0</v>
      </c>
      <c r="AR360" s="20">
        <v>0</v>
      </c>
      <c r="AS360" s="20">
        <f t="shared" si="2004"/>
        <v>0</v>
      </c>
      <c r="AT360" s="20">
        <v>0</v>
      </c>
      <c r="AU360" s="19">
        <f t="shared" si="2005"/>
        <v>0</v>
      </c>
      <c r="AV360" s="20">
        <v>0</v>
      </c>
      <c r="AW360" s="19">
        <f t="shared" si="2006"/>
        <v>0</v>
      </c>
      <c r="AX360" s="20">
        <v>0</v>
      </c>
      <c r="AY360" s="19">
        <f t="shared" si="2007"/>
        <v>0</v>
      </c>
      <c r="AZ360" s="20"/>
      <c r="BA360" s="19">
        <f t="shared" si="2008"/>
        <v>0</v>
      </c>
      <c r="BB360" s="20"/>
      <c r="BC360" s="19">
        <f t="shared" si="2009"/>
        <v>0</v>
      </c>
      <c r="BD360" s="20"/>
      <c r="BE360" s="19">
        <f t="shared" si="2010"/>
        <v>0</v>
      </c>
      <c r="BF360" s="20"/>
      <c r="BG360" s="19">
        <f t="shared" si="2011"/>
        <v>0</v>
      </c>
      <c r="BH360" s="20"/>
      <c r="BI360" s="19">
        <f t="shared" si="2012"/>
        <v>0</v>
      </c>
      <c r="BJ360" s="20">
        <v>0</v>
      </c>
      <c r="BK360" s="19">
        <f t="shared" si="2013"/>
        <v>0</v>
      </c>
      <c r="BL360" s="20"/>
      <c r="BM360" s="19">
        <f t="shared" si="2014"/>
        <v>0</v>
      </c>
      <c r="BN360" s="20"/>
      <c r="BO360" s="19">
        <f t="shared" si="2015"/>
        <v>0</v>
      </c>
      <c r="BP360" s="20"/>
      <c r="BQ360" s="19">
        <f t="shared" si="2016"/>
        <v>0</v>
      </c>
      <c r="BR360" s="20"/>
      <c r="BS360" s="19">
        <f t="shared" si="2017"/>
        <v>0</v>
      </c>
      <c r="BT360" s="20"/>
      <c r="BU360" s="19">
        <f t="shared" si="2018"/>
        <v>0</v>
      </c>
      <c r="BV360" s="20"/>
      <c r="BW360" s="19">
        <f t="shared" si="2019"/>
        <v>0</v>
      </c>
      <c r="BX360" s="20"/>
      <c r="BY360" s="22">
        <f t="shared" si="2020"/>
        <v>0</v>
      </c>
      <c r="BZ360" s="20">
        <v>0</v>
      </c>
      <c r="CA360" s="19">
        <f t="shared" si="2021"/>
        <v>0</v>
      </c>
      <c r="CB360" s="20"/>
      <c r="CC360" s="19">
        <f t="shared" si="2022"/>
        <v>0</v>
      </c>
      <c r="CD360" s="20">
        <v>0</v>
      </c>
      <c r="CE360" s="21">
        <f t="shared" si="2023"/>
        <v>0</v>
      </c>
      <c r="CF360" s="20"/>
      <c r="CG360" s="20">
        <f t="shared" si="2024"/>
        <v>0</v>
      </c>
      <c r="CH360" s="20"/>
      <c r="CI360" s="19">
        <f t="shared" si="2025"/>
        <v>0</v>
      </c>
      <c r="CJ360" s="20">
        <v>0</v>
      </c>
      <c r="CK360" s="19">
        <f t="shared" si="2026"/>
        <v>0</v>
      </c>
      <c r="CL360" s="20"/>
      <c r="CM360" s="19">
        <f t="shared" si="2027"/>
        <v>0</v>
      </c>
      <c r="CN360" s="20"/>
      <c r="CO360" s="19">
        <f t="shared" si="2028"/>
        <v>0</v>
      </c>
      <c r="CP360" s="20"/>
      <c r="CQ360" s="19">
        <f t="shared" si="2029"/>
        <v>0</v>
      </c>
      <c r="CR360" s="20"/>
      <c r="CS360" s="19">
        <f t="shared" si="2030"/>
        <v>0</v>
      </c>
      <c r="CT360" s="20">
        <v>0</v>
      </c>
      <c r="CU360" s="19">
        <f t="shared" si="2031"/>
        <v>0</v>
      </c>
      <c r="CV360" s="24">
        <v>0</v>
      </c>
      <c r="CW360" s="19">
        <f t="shared" si="2032"/>
        <v>0</v>
      </c>
      <c r="CX360" s="20"/>
      <c r="CY360" s="19">
        <f t="shared" si="2033"/>
        <v>0</v>
      </c>
      <c r="CZ360" s="20">
        <v>0</v>
      </c>
      <c r="DA360" s="19">
        <f t="shared" si="2034"/>
        <v>0</v>
      </c>
      <c r="DB360" s="20"/>
      <c r="DC360" s="19">
        <f t="shared" si="2035"/>
        <v>0</v>
      </c>
      <c r="DD360" s="20"/>
      <c r="DE360" s="19">
        <f t="shared" si="2036"/>
        <v>0</v>
      </c>
      <c r="DF360" s="20"/>
      <c r="DG360" s="19">
        <f t="shared" si="2037"/>
        <v>0</v>
      </c>
      <c r="DH360" s="20"/>
      <c r="DI360" s="19">
        <f t="shared" si="2038"/>
        <v>0</v>
      </c>
      <c r="DJ360" s="20"/>
      <c r="DK360" s="19">
        <f t="shared" si="2039"/>
        <v>0</v>
      </c>
      <c r="DL360" s="19">
        <f t="shared" si="2040"/>
        <v>6</v>
      </c>
      <c r="DM360" s="19">
        <f t="shared" si="2040"/>
        <v>160812.96</v>
      </c>
    </row>
    <row r="361" spans="1:117" ht="15.75" customHeight="1" x14ac:dyDescent="0.25">
      <c r="A361" s="123"/>
      <c r="B361" s="81">
        <v>311</v>
      </c>
      <c r="C361" s="13" t="s">
        <v>480</v>
      </c>
      <c r="D361" s="14">
        <v>22900</v>
      </c>
      <c r="E361" s="23">
        <v>1.06</v>
      </c>
      <c r="F361" s="23"/>
      <c r="G361" s="16">
        <v>1</v>
      </c>
      <c r="H361" s="14">
        <v>1.4</v>
      </c>
      <c r="I361" s="14">
        <v>1.68</v>
      </c>
      <c r="J361" s="14">
        <v>2.23</v>
      </c>
      <c r="K361" s="17">
        <v>2.57</v>
      </c>
      <c r="L361" s="20">
        <v>16</v>
      </c>
      <c r="M361" s="19">
        <f t="shared" si="1984"/>
        <v>598111.36</v>
      </c>
      <c r="N361" s="20">
        <v>0</v>
      </c>
      <c r="O361" s="20">
        <f t="shared" si="1989"/>
        <v>0</v>
      </c>
      <c r="P361" s="20">
        <v>61</v>
      </c>
      <c r="Q361" s="19">
        <f t="shared" si="1990"/>
        <v>2280299.56</v>
      </c>
      <c r="R361" s="20"/>
      <c r="S361" s="19">
        <f t="shared" si="1991"/>
        <v>0</v>
      </c>
      <c r="T361" s="20">
        <v>0</v>
      </c>
      <c r="U361" s="19">
        <f t="shared" si="1992"/>
        <v>0</v>
      </c>
      <c r="V361" s="20">
        <v>0</v>
      </c>
      <c r="W361" s="19">
        <f t="shared" si="1993"/>
        <v>0</v>
      </c>
      <c r="X361" s="20"/>
      <c r="Y361" s="19">
        <f t="shared" si="1994"/>
        <v>0</v>
      </c>
      <c r="Z361" s="20">
        <v>0</v>
      </c>
      <c r="AA361" s="19">
        <f t="shared" si="1995"/>
        <v>0</v>
      </c>
      <c r="AB361" s="20"/>
      <c r="AC361" s="19">
        <f t="shared" si="1996"/>
        <v>0</v>
      </c>
      <c r="AD361" s="20">
        <v>0</v>
      </c>
      <c r="AE361" s="19">
        <f t="shared" si="1997"/>
        <v>0</v>
      </c>
      <c r="AF361" s="77"/>
      <c r="AG361" s="19">
        <f t="shared" si="1998"/>
        <v>0</v>
      </c>
      <c r="AH361" s="20"/>
      <c r="AI361" s="19">
        <f t="shared" si="1999"/>
        <v>0</v>
      </c>
      <c r="AJ361" s="24">
        <v>0</v>
      </c>
      <c r="AK361" s="19">
        <f t="shared" si="2000"/>
        <v>0</v>
      </c>
      <c r="AL361" s="20">
        <v>0</v>
      </c>
      <c r="AM361" s="19">
        <f t="shared" si="2001"/>
        <v>0</v>
      </c>
      <c r="AN361" s="20"/>
      <c r="AO361" s="19">
        <f t="shared" si="2002"/>
        <v>0</v>
      </c>
      <c r="AP361" s="20">
        <v>0</v>
      </c>
      <c r="AQ361" s="20">
        <f t="shared" si="2003"/>
        <v>0</v>
      </c>
      <c r="AR361" s="20">
        <v>3</v>
      </c>
      <c r="AS361" s="20">
        <f t="shared" si="2004"/>
        <v>117243.41999999998</v>
      </c>
      <c r="AT361" s="20">
        <v>0</v>
      </c>
      <c r="AU361" s="19">
        <f t="shared" si="2005"/>
        <v>0</v>
      </c>
      <c r="AV361" s="20">
        <v>0</v>
      </c>
      <c r="AW361" s="19">
        <f t="shared" si="2006"/>
        <v>0</v>
      </c>
      <c r="AX361" s="20">
        <v>0</v>
      </c>
      <c r="AY361" s="19">
        <f t="shared" si="2007"/>
        <v>0</v>
      </c>
      <c r="AZ361" s="20"/>
      <c r="BA361" s="19">
        <f t="shared" si="2008"/>
        <v>0</v>
      </c>
      <c r="BB361" s="20"/>
      <c r="BC361" s="19">
        <f t="shared" si="2009"/>
        <v>0</v>
      </c>
      <c r="BD361" s="20">
        <v>5</v>
      </c>
      <c r="BE361" s="19">
        <f t="shared" si="2010"/>
        <v>203901.6</v>
      </c>
      <c r="BF361" s="20">
        <v>2</v>
      </c>
      <c r="BG361" s="19">
        <f t="shared" si="2011"/>
        <v>81560.639999999999</v>
      </c>
      <c r="BH361" s="20">
        <v>3</v>
      </c>
      <c r="BI361" s="19">
        <f t="shared" si="2012"/>
        <v>140692.10399999999</v>
      </c>
      <c r="BJ361" s="20">
        <v>0</v>
      </c>
      <c r="BK361" s="19">
        <f t="shared" si="2013"/>
        <v>0</v>
      </c>
      <c r="BL361" s="20">
        <v>7</v>
      </c>
      <c r="BM361" s="19">
        <f t="shared" si="2014"/>
        <v>314008.46400000004</v>
      </c>
      <c r="BN361" s="20">
        <v>3</v>
      </c>
      <c r="BO361" s="19">
        <f t="shared" si="2015"/>
        <v>122340.95999999999</v>
      </c>
      <c r="BP361" s="20"/>
      <c r="BQ361" s="19">
        <f t="shared" si="2016"/>
        <v>0</v>
      </c>
      <c r="BR361" s="20"/>
      <c r="BS361" s="19">
        <f t="shared" si="2017"/>
        <v>0</v>
      </c>
      <c r="BT361" s="20">
        <v>5</v>
      </c>
      <c r="BU361" s="19">
        <f t="shared" si="2018"/>
        <v>254877</v>
      </c>
      <c r="BV361" s="20">
        <v>15</v>
      </c>
      <c r="BW361" s="19">
        <f t="shared" si="2019"/>
        <v>611704.79999999993</v>
      </c>
      <c r="BX361" s="20"/>
      <c r="BY361" s="22">
        <f t="shared" si="2020"/>
        <v>0</v>
      </c>
      <c r="BZ361" s="20">
        <v>0</v>
      </c>
      <c r="CA361" s="19">
        <f t="shared" si="2021"/>
        <v>0</v>
      </c>
      <c r="CB361" s="20">
        <v>35</v>
      </c>
      <c r="CC361" s="19">
        <f t="shared" si="2022"/>
        <v>1344051.38</v>
      </c>
      <c r="CD361" s="20">
        <v>0</v>
      </c>
      <c r="CE361" s="21">
        <f t="shared" si="2023"/>
        <v>0</v>
      </c>
      <c r="CF361" s="20"/>
      <c r="CG361" s="20">
        <f t="shared" si="2024"/>
        <v>0</v>
      </c>
      <c r="CH361" s="20"/>
      <c r="CI361" s="19">
        <f t="shared" si="2025"/>
        <v>0</v>
      </c>
      <c r="CJ361" s="20">
        <v>0</v>
      </c>
      <c r="CK361" s="19">
        <f t="shared" si="2026"/>
        <v>0</v>
      </c>
      <c r="CL361" s="20"/>
      <c r="CM361" s="19">
        <f t="shared" si="2027"/>
        <v>0</v>
      </c>
      <c r="CN361" s="20"/>
      <c r="CO361" s="19">
        <f t="shared" si="2028"/>
        <v>0</v>
      </c>
      <c r="CP361" s="20"/>
      <c r="CQ361" s="19">
        <f t="shared" si="2029"/>
        <v>0</v>
      </c>
      <c r="CR361" s="20"/>
      <c r="CS361" s="19">
        <f t="shared" si="2030"/>
        <v>0</v>
      </c>
      <c r="CT361" s="20">
        <v>0</v>
      </c>
      <c r="CU361" s="19">
        <f t="shared" si="2031"/>
        <v>0</v>
      </c>
      <c r="CV361" s="24">
        <v>0</v>
      </c>
      <c r="CW361" s="19">
        <f t="shared" si="2032"/>
        <v>0</v>
      </c>
      <c r="CX361" s="20"/>
      <c r="CY361" s="19">
        <f t="shared" si="2033"/>
        <v>0</v>
      </c>
      <c r="CZ361" s="20">
        <v>0</v>
      </c>
      <c r="DA361" s="19">
        <f t="shared" si="2034"/>
        <v>0</v>
      </c>
      <c r="DB361" s="20">
        <v>0</v>
      </c>
      <c r="DC361" s="19">
        <f t="shared" si="2035"/>
        <v>0</v>
      </c>
      <c r="DD361" s="20"/>
      <c r="DE361" s="19">
        <f t="shared" si="2036"/>
        <v>0</v>
      </c>
      <c r="DF361" s="20">
        <v>5</v>
      </c>
      <c r="DG361" s="19">
        <f t="shared" si="2037"/>
        <v>230408.80799999999</v>
      </c>
      <c r="DH361" s="20"/>
      <c r="DI361" s="19">
        <f t="shared" si="2038"/>
        <v>0</v>
      </c>
      <c r="DJ361" s="20">
        <v>8</v>
      </c>
      <c r="DK361" s="19">
        <f t="shared" si="2039"/>
        <v>598888.12799999991</v>
      </c>
      <c r="DL361" s="19">
        <f t="shared" si="2040"/>
        <v>168</v>
      </c>
      <c r="DM361" s="19">
        <f t="shared" si="2040"/>
        <v>6898088.2240000004</v>
      </c>
    </row>
    <row r="362" spans="1:117" ht="15.75" customHeight="1" x14ac:dyDescent="0.25">
      <c r="A362" s="123"/>
      <c r="B362" s="81">
        <v>312</v>
      </c>
      <c r="C362" s="13" t="s">
        <v>481</v>
      </c>
      <c r="D362" s="14">
        <v>22900</v>
      </c>
      <c r="E362" s="23">
        <v>1.1599999999999999</v>
      </c>
      <c r="F362" s="23"/>
      <c r="G362" s="16">
        <v>1</v>
      </c>
      <c r="H362" s="14">
        <v>1.4</v>
      </c>
      <c r="I362" s="14">
        <v>1.68</v>
      </c>
      <c r="J362" s="14">
        <v>2.23</v>
      </c>
      <c r="K362" s="17">
        <v>2.57</v>
      </c>
      <c r="L362" s="20">
        <v>1</v>
      </c>
      <c r="M362" s="19">
        <f t="shared" si="1984"/>
        <v>40908.55999999999</v>
      </c>
      <c r="N362" s="20">
        <v>0</v>
      </c>
      <c r="O362" s="20">
        <f t="shared" si="1989"/>
        <v>0</v>
      </c>
      <c r="P362" s="20">
        <v>44</v>
      </c>
      <c r="Q362" s="19">
        <f t="shared" si="1990"/>
        <v>1799976.6400000001</v>
      </c>
      <c r="R362" s="20"/>
      <c r="S362" s="19">
        <f t="shared" si="1991"/>
        <v>0</v>
      </c>
      <c r="T362" s="20">
        <v>0</v>
      </c>
      <c r="U362" s="19">
        <f t="shared" si="1992"/>
        <v>0</v>
      </c>
      <c r="V362" s="20">
        <v>0</v>
      </c>
      <c r="W362" s="19">
        <f t="shared" si="1993"/>
        <v>0</v>
      </c>
      <c r="X362" s="20"/>
      <c r="Y362" s="19">
        <f t="shared" si="1994"/>
        <v>0</v>
      </c>
      <c r="Z362" s="20">
        <v>0</v>
      </c>
      <c r="AA362" s="19">
        <f t="shared" si="1995"/>
        <v>0</v>
      </c>
      <c r="AB362" s="20"/>
      <c r="AC362" s="19">
        <f t="shared" si="1996"/>
        <v>0</v>
      </c>
      <c r="AD362" s="20">
        <v>0</v>
      </c>
      <c r="AE362" s="19">
        <f t="shared" si="1997"/>
        <v>0</v>
      </c>
      <c r="AF362" s="77"/>
      <c r="AG362" s="19">
        <f t="shared" si="1998"/>
        <v>0</v>
      </c>
      <c r="AH362" s="20">
        <v>3</v>
      </c>
      <c r="AI362" s="19">
        <f t="shared" si="1999"/>
        <v>122725.68</v>
      </c>
      <c r="AJ362" s="24">
        <v>0</v>
      </c>
      <c r="AK362" s="19">
        <f t="shared" si="2000"/>
        <v>0</v>
      </c>
      <c r="AL362" s="20">
        <v>0</v>
      </c>
      <c r="AM362" s="19">
        <f t="shared" si="2001"/>
        <v>0</v>
      </c>
      <c r="AN362" s="20">
        <v>5</v>
      </c>
      <c r="AO362" s="19">
        <f t="shared" si="2002"/>
        <v>185948</v>
      </c>
      <c r="AP362" s="20">
        <v>0</v>
      </c>
      <c r="AQ362" s="20">
        <f t="shared" si="2003"/>
        <v>0</v>
      </c>
      <c r="AR362" s="20">
        <v>1</v>
      </c>
      <c r="AS362" s="20">
        <f t="shared" si="2004"/>
        <v>42768.039999999986</v>
      </c>
      <c r="AT362" s="20">
        <v>0</v>
      </c>
      <c r="AU362" s="19">
        <f t="shared" si="2005"/>
        <v>0</v>
      </c>
      <c r="AV362" s="20">
        <v>0</v>
      </c>
      <c r="AW362" s="19">
        <f t="shared" si="2006"/>
        <v>0</v>
      </c>
      <c r="AX362" s="20">
        <v>0</v>
      </c>
      <c r="AY362" s="19">
        <f t="shared" si="2007"/>
        <v>0</v>
      </c>
      <c r="AZ362" s="20"/>
      <c r="BA362" s="19">
        <f t="shared" si="2008"/>
        <v>0</v>
      </c>
      <c r="BB362" s="20"/>
      <c r="BC362" s="19">
        <f t="shared" si="2009"/>
        <v>0</v>
      </c>
      <c r="BD362" s="20"/>
      <c r="BE362" s="19">
        <f t="shared" si="2010"/>
        <v>0</v>
      </c>
      <c r="BF362" s="20"/>
      <c r="BG362" s="19">
        <f t="shared" si="2011"/>
        <v>0</v>
      </c>
      <c r="BH362" s="20"/>
      <c r="BI362" s="19">
        <f t="shared" si="2012"/>
        <v>0</v>
      </c>
      <c r="BJ362" s="20">
        <v>0</v>
      </c>
      <c r="BK362" s="19">
        <f t="shared" si="2013"/>
        <v>0</v>
      </c>
      <c r="BL362" s="20">
        <v>1</v>
      </c>
      <c r="BM362" s="19">
        <f t="shared" si="2014"/>
        <v>49090.27199999999</v>
      </c>
      <c r="BN362" s="20"/>
      <c r="BO362" s="19">
        <f t="shared" si="2015"/>
        <v>0</v>
      </c>
      <c r="BP362" s="20"/>
      <c r="BQ362" s="19">
        <f t="shared" si="2016"/>
        <v>0</v>
      </c>
      <c r="BR362" s="20"/>
      <c r="BS362" s="19">
        <f t="shared" si="2017"/>
        <v>0</v>
      </c>
      <c r="BT362" s="20"/>
      <c r="BU362" s="19">
        <f t="shared" si="2018"/>
        <v>0</v>
      </c>
      <c r="BV362" s="20">
        <v>1</v>
      </c>
      <c r="BW362" s="19">
        <f t="shared" si="2019"/>
        <v>44627.51999999999</v>
      </c>
      <c r="BX362" s="20">
        <v>3</v>
      </c>
      <c r="BY362" s="22">
        <f t="shared" si="2020"/>
        <v>133882.56</v>
      </c>
      <c r="BZ362" s="20">
        <v>2</v>
      </c>
      <c r="CA362" s="19">
        <f t="shared" si="2021"/>
        <v>84048.49599999997</v>
      </c>
      <c r="CB362" s="20"/>
      <c r="CC362" s="19">
        <f t="shared" si="2022"/>
        <v>0</v>
      </c>
      <c r="CD362" s="20">
        <v>0</v>
      </c>
      <c r="CE362" s="21">
        <f t="shared" si="2023"/>
        <v>0</v>
      </c>
      <c r="CF362" s="20"/>
      <c r="CG362" s="20">
        <f t="shared" si="2024"/>
        <v>0</v>
      </c>
      <c r="CH362" s="20"/>
      <c r="CI362" s="19">
        <f t="shared" si="2025"/>
        <v>0</v>
      </c>
      <c r="CJ362" s="20">
        <v>0</v>
      </c>
      <c r="CK362" s="19">
        <f t="shared" si="2026"/>
        <v>0</v>
      </c>
      <c r="CL362" s="20"/>
      <c r="CM362" s="19">
        <f t="shared" si="2027"/>
        <v>0</v>
      </c>
      <c r="CN362" s="20"/>
      <c r="CO362" s="19">
        <f t="shared" si="2028"/>
        <v>0</v>
      </c>
      <c r="CP362" s="20">
        <v>1</v>
      </c>
      <c r="CQ362" s="19">
        <f t="shared" si="2029"/>
        <v>42024.247999999985</v>
      </c>
      <c r="CR362" s="20"/>
      <c r="CS362" s="19">
        <f t="shared" si="2030"/>
        <v>0</v>
      </c>
      <c r="CT362" s="20"/>
      <c r="CU362" s="19">
        <f t="shared" si="2031"/>
        <v>0</v>
      </c>
      <c r="CV362" s="24">
        <v>0</v>
      </c>
      <c r="CW362" s="19">
        <f t="shared" si="2032"/>
        <v>0</v>
      </c>
      <c r="CX362" s="20"/>
      <c r="CY362" s="19">
        <f t="shared" si="2033"/>
        <v>0</v>
      </c>
      <c r="CZ362" s="20">
        <v>0</v>
      </c>
      <c r="DA362" s="19">
        <f t="shared" si="2034"/>
        <v>0</v>
      </c>
      <c r="DB362" s="20">
        <v>0</v>
      </c>
      <c r="DC362" s="19">
        <f t="shared" si="2035"/>
        <v>0</v>
      </c>
      <c r="DD362" s="20"/>
      <c r="DE362" s="19">
        <f t="shared" si="2036"/>
        <v>0</v>
      </c>
      <c r="DF362" s="20"/>
      <c r="DG362" s="19">
        <f t="shared" si="2037"/>
        <v>0</v>
      </c>
      <c r="DH362" s="20">
        <v>3</v>
      </c>
      <c r="DI362" s="19">
        <f t="shared" si="2038"/>
        <v>213255.79199999999</v>
      </c>
      <c r="DJ362" s="20"/>
      <c r="DK362" s="19">
        <f t="shared" si="2039"/>
        <v>0</v>
      </c>
      <c r="DL362" s="19">
        <f t="shared" si="2040"/>
        <v>65</v>
      </c>
      <c r="DM362" s="19">
        <f t="shared" si="2040"/>
        <v>2759255.8079999997</v>
      </c>
    </row>
    <row r="363" spans="1:117" ht="15.75" customHeight="1" x14ac:dyDescent="0.25">
      <c r="A363" s="123"/>
      <c r="B363" s="81">
        <v>313</v>
      </c>
      <c r="C363" s="13" t="s">
        <v>482</v>
      </c>
      <c r="D363" s="14">
        <v>22900</v>
      </c>
      <c r="E363" s="27">
        <v>3.32</v>
      </c>
      <c r="F363" s="27"/>
      <c r="G363" s="16">
        <v>1</v>
      </c>
      <c r="H363" s="14">
        <v>1.4</v>
      </c>
      <c r="I363" s="14">
        <v>1.68</v>
      </c>
      <c r="J363" s="14">
        <v>2.23</v>
      </c>
      <c r="K363" s="17">
        <v>2.57</v>
      </c>
      <c r="L363" s="20"/>
      <c r="M363" s="19">
        <f t="shared" si="1984"/>
        <v>0</v>
      </c>
      <c r="N363" s="20">
        <v>0</v>
      </c>
      <c r="O363" s="20">
        <f t="shared" si="1989"/>
        <v>0</v>
      </c>
      <c r="P363" s="20">
        <v>30</v>
      </c>
      <c r="Q363" s="19">
        <f t="shared" si="1990"/>
        <v>3512493.6</v>
      </c>
      <c r="R363" s="20"/>
      <c r="S363" s="19">
        <f t="shared" si="1991"/>
        <v>0</v>
      </c>
      <c r="T363" s="20"/>
      <c r="U363" s="19">
        <f t="shared" si="1992"/>
        <v>0</v>
      </c>
      <c r="V363" s="20"/>
      <c r="W363" s="19">
        <f t="shared" si="1993"/>
        <v>0</v>
      </c>
      <c r="X363" s="20"/>
      <c r="Y363" s="19">
        <f t="shared" si="1994"/>
        <v>0</v>
      </c>
      <c r="Z363" s="20"/>
      <c r="AA363" s="19">
        <f t="shared" si="1995"/>
        <v>0</v>
      </c>
      <c r="AB363" s="20"/>
      <c r="AC363" s="19">
        <f t="shared" si="1996"/>
        <v>0</v>
      </c>
      <c r="AD363" s="20"/>
      <c r="AE363" s="19">
        <f t="shared" si="1997"/>
        <v>0</v>
      </c>
      <c r="AF363" s="77"/>
      <c r="AG363" s="19">
        <f t="shared" si="1998"/>
        <v>0</v>
      </c>
      <c r="AH363" s="20"/>
      <c r="AI363" s="19">
        <f t="shared" si="1999"/>
        <v>0</v>
      </c>
      <c r="AJ363" s="24">
        <v>0</v>
      </c>
      <c r="AK363" s="19">
        <f t="shared" si="2000"/>
        <v>0</v>
      </c>
      <c r="AL363" s="20"/>
      <c r="AM363" s="19">
        <f t="shared" si="2001"/>
        <v>0</v>
      </c>
      <c r="AN363" s="20"/>
      <c r="AO363" s="19">
        <f t="shared" si="2002"/>
        <v>0</v>
      </c>
      <c r="AP363" s="20"/>
      <c r="AQ363" s="20">
        <f t="shared" si="2003"/>
        <v>0</v>
      </c>
      <c r="AR363" s="20"/>
      <c r="AS363" s="20">
        <f t="shared" si="2004"/>
        <v>0</v>
      </c>
      <c r="AT363" s="20"/>
      <c r="AU363" s="19">
        <f t="shared" si="2005"/>
        <v>0</v>
      </c>
      <c r="AV363" s="20"/>
      <c r="AW363" s="19">
        <f t="shared" si="2006"/>
        <v>0</v>
      </c>
      <c r="AX363" s="20"/>
      <c r="AY363" s="19">
        <f t="shared" si="2007"/>
        <v>0</v>
      </c>
      <c r="AZ363" s="20"/>
      <c r="BA363" s="19">
        <f t="shared" si="2008"/>
        <v>0</v>
      </c>
      <c r="BB363" s="20"/>
      <c r="BC363" s="19">
        <f t="shared" si="2009"/>
        <v>0</v>
      </c>
      <c r="BD363" s="20"/>
      <c r="BE363" s="19">
        <f t="shared" si="2010"/>
        <v>0</v>
      </c>
      <c r="BF363" s="20"/>
      <c r="BG363" s="19">
        <f t="shared" si="2011"/>
        <v>0</v>
      </c>
      <c r="BH363" s="20">
        <v>3</v>
      </c>
      <c r="BI363" s="19">
        <f t="shared" si="2012"/>
        <v>440658.28799999994</v>
      </c>
      <c r="BJ363" s="20"/>
      <c r="BK363" s="19">
        <f t="shared" si="2013"/>
        <v>0</v>
      </c>
      <c r="BL363" s="20"/>
      <c r="BM363" s="19">
        <f t="shared" si="2014"/>
        <v>0</v>
      </c>
      <c r="BN363" s="20"/>
      <c r="BO363" s="19">
        <f t="shared" si="2015"/>
        <v>0</v>
      </c>
      <c r="BP363" s="20"/>
      <c r="BQ363" s="19">
        <f t="shared" si="2016"/>
        <v>0</v>
      </c>
      <c r="BR363" s="20"/>
      <c r="BS363" s="19">
        <f t="shared" si="2017"/>
        <v>0</v>
      </c>
      <c r="BT363" s="20">
        <v>3</v>
      </c>
      <c r="BU363" s="19">
        <f t="shared" si="2018"/>
        <v>478976.4</v>
      </c>
      <c r="BV363" s="20"/>
      <c r="BW363" s="19">
        <f t="shared" si="2019"/>
        <v>0</v>
      </c>
      <c r="BX363" s="20"/>
      <c r="BY363" s="22">
        <f t="shared" si="2020"/>
        <v>0</v>
      </c>
      <c r="BZ363" s="20"/>
      <c r="CA363" s="19">
        <f t="shared" si="2021"/>
        <v>0</v>
      </c>
      <c r="CB363" s="20"/>
      <c r="CC363" s="19">
        <f t="shared" si="2022"/>
        <v>0</v>
      </c>
      <c r="CD363" s="20"/>
      <c r="CE363" s="21">
        <f t="shared" si="2023"/>
        <v>0</v>
      </c>
      <c r="CF363" s="20"/>
      <c r="CG363" s="20">
        <f t="shared" si="2024"/>
        <v>0</v>
      </c>
      <c r="CH363" s="20"/>
      <c r="CI363" s="19">
        <f t="shared" si="2025"/>
        <v>0</v>
      </c>
      <c r="CJ363" s="20"/>
      <c r="CK363" s="19">
        <f t="shared" si="2026"/>
        <v>0</v>
      </c>
      <c r="CL363" s="20"/>
      <c r="CM363" s="19">
        <f t="shared" si="2027"/>
        <v>0</v>
      </c>
      <c r="CN363" s="20"/>
      <c r="CO363" s="19">
        <f t="shared" si="2028"/>
        <v>0</v>
      </c>
      <c r="CP363" s="20"/>
      <c r="CQ363" s="19">
        <f t="shared" si="2029"/>
        <v>0</v>
      </c>
      <c r="CR363" s="20"/>
      <c r="CS363" s="19">
        <f t="shared" si="2030"/>
        <v>0</v>
      </c>
      <c r="CT363" s="20"/>
      <c r="CU363" s="19">
        <f t="shared" si="2031"/>
        <v>0</v>
      </c>
      <c r="CV363" s="24">
        <v>0</v>
      </c>
      <c r="CW363" s="19">
        <f t="shared" si="2032"/>
        <v>0</v>
      </c>
      <c r="CX363" s="20"/>
      <c r="CY363" s="19">
        <f t="shared" si="2033"/>
        <v>0</v>
      </c>
      <c r="CZ363" s="20"/>
      <c r="DA363" s="19">
        <f t="shared" si="2034"/>
        <v>0</v>
      </c>
      <c r="DB363" s="20"/>
      <c r="DC363" s="19">
        <f t="shared" si="2035"/>
        <v>0</v>
      </c>
      <c r="DD363" s="20"/>
      <c r="DE363" s="19">
        <f t="shared" si="2036"/>
        <v>0</v>
      </c>
      <c r="DF363" s="20">
        <v>3</v>
      </c>
      <c r="DG363" s="19">
        <f t="shared" si="2037"/>
        <v>432994.66559999995</v>
      </c>
      <c r="DH363" s="20"/>
      <c r="DI363" s="19">
        <f t="shared" si="2038"/>
        <v>0</v>
      </c>
      <c r="DJ363" s="20"/>
      <c r="DK363" s="19">
        <f t="shared" si="2039"/>
        <v>0</v>
      </c>
      <c r="DL363" s="19">
        <f t="shared" si="2040"/>
        <v>39</v>
      </c>
      <c r="DM363" s="19">
        <f t="shared" si="2040"/>
        <v>4865122.9535999997</v>
      </c>
    </row>
    <row r="364" spans="1:117" ht="15.75" customHeight="1" x14ac:dyDescent="0.25">
      <c r="A364" s="124">
        <v>36</v>
      </c>
      <c r="B364" s="126"/>
      <c r="C364" s="56" t="s">
        <v>483</v>
      </c>
      <c r="D364" s="62">
        <v>22900</v>
      </c>
      <c r="E364" s="65"/>
      <c r="F364" s="54"/>
      <c r="G364" s="63">
        <v>1</v>
      </c>
      <c r="H364" s="62">
        <v>1.4</v>
      </c>
      <c r="I364" s="62">
        <v>1.68</v>
      </c>
      <c r="J364" s="62">
        <v>2.23</v>
      </c>
      <c r="K364" s="64">
        <v>2.57</v>
      </c>
      <c r="L364" s="28">
        <f>SUM(L365:L375)</f>
        <v>180</v>
      </c>
      <c r="M364" s="28">
        <f t="shared" ref="M364:BX364" si="2041">SUM(M365:M375)</f>
        <v>39491059.159999996</v>
      </c>
      <c r="N364" s="61">
        <f t="shared" si="2041"/>
        <v>13</v>
      </c>
      <c r="O364" s="61">
        <f t="shared" si="2041"/>
        <v>1619671.2000000002</v>
      </c>
      <c r="P364" s="28">
        <f t="shared" si="2041"/>
        <v>74</v>
      </c>
      <c r="Q364" s="28">
        <f t="shared" si="2041"/>
        <v>12438478.5</v>
      </c>
      <c r="R364" s="61">
        <f t="shared" si="2041"/>
        <v>17</v>
      </c>
      <c r="S364" s="61">
        <f t="shared" si="2041"/>
        <v>1512817.8916666666</v>
      </c>
      <c r="T364" s="28">
        <f t="shared" si="2041"/>
        <v>0</v>
      </c>
      <c r="U364" s="28">
        <f t="shared" si="2041"/>
        <v>0</v>
      </c>
      <c r="V364" s="28">
        <f t="shared" si="2041"/>
        <v>0</v>
      </c>
      <c r="W364" s="28">
        <f t="shared" si="2041"/>
        <v>0</v>
      </c>
      <c r="X364" s="28">
        <f t="shared" si="2041"/>
        <v>100</v>
      </c>
      <c r="Y364" s="28">
        <f t="shared" si="2041"/>
        <v>17152100</v>
      </c>
      <c r="Z364" s="28">
        <f t="shared" si="2041"/>
        <v>0</v>
      </c>
      <c r="AA364" s="28">
        <f t="shared" si="2041"/>
        <v>0</v>
      </c>
      <c r="AB364" s="28">
        <f t="shared" si="2041"/>
        <v>9</v>
      </c>
      <c r="AC364" s="28">
        <f t="shared" si="2041"/>
        <v>1110879</v>
      </c>
      <c r="AD364" s="28">
        <f t="shared" si="2041"/>
        <v>0</v>
      </c>
      <c r="AE364" s="28">
        <f t="shared" si="2041"/>
        <v>0</v>
      </c>
      <c r="AF364" s="28">
        <f t="shared" si="2041"/>
        <v>0</v>
      </c>
      <c r="AG364" s="28">
        <f t="shared" si="2041"/>
        <v>0</v>
      </c>
      <c r="AH364" s="28">
        <f t="shared" si="2041"/>
        <v>101</v>
      </c>
      <c r="AI364" s="28">
        <f t="shared" si="2041"/>
        <v>3868680.1999999997</v>
      </c>
      <c r="AJ364" s="12">
        <f t="shared" si="2041"/>
        <v>0</v>
      </c>
      <c r="AK364" s="28">
        <f t="shared" si="2041"/>
        <v>0</v>
      </c>
      <c r="AL364" s="28">
        <f t="shared" si="2041"/>
        <v>3</v>
      </c>
      <c r="AM364" s="28">
        <f t="shared" si="2041"/>
        <v>444351.60000000003</v>
      </c>
      <c r="AN364" s="61">
        <v>1</v>
      </c>
      <c r="AO364" s="61">
        <f t="shared" si="2041"/>
        <v>112210</v>
      </c>
      <c r="AP364" s="61">
        <f t="shared" si="2041"/>
        <v>10</v>
      </c>
      <c r="AQ364" s="61">
        <f t="shared" si="2041"/>
        <v>92332.800000000003</v>
      </c>
      <c r="AR364" s="61">
        <f t="shared" si="2041"/>
        <v>14</v>
      </c>
      <c r="AS364" s="61">
        <f t="shared" si="2041"/>
        <v>227113.03999999998</v>
      </c>
      <c r="AT364" s="28">
        <f t="shared" si="2041"/>
        <v>0</v>
      </c>
      <c r="AU364" s="28">
        <f t="shared" si="2041"/>
        <v>0</v>
      </c>
      <c r="AV364" s="28">
        <f t="shared" si="2041"/>
        <v>0</v>
      </c>
      <c r="AW364" s="28">
        <f t="shared" si="2041"/>
        <v>0</v>
      </c>
      <c r="AX364" s="28">
        <f t="shared" si="2041"/>
        <v>0</v>
      </c>
      <c r="AY364" s="28">
        <f t="shared" si="2041"/>
        <v>0</v>
      </c>
      <c r="AZ364" s="28">
        <f t="shared" si="2041"/>
        <v>0</v>
      </c>
      <c r="BA364" s="28">
        <f t="shared" si="2041"/>
        <v>0</v>
      </c>
      <c r="BB364" s="28">
        <f t="shared" si="2041"/>
        <v>1</v>
      </c>
      <c r="BC364" s="28">
        <f t="shared" si="2041"/>
        <v>123431.00000000001</v>
      </c>
      <c r="BD364" s="28">
        <f t="shared" si="2041"/>
        <v>72</v>
      </c>
      <c r="BE364" s="28">
        <f t="shared" si="2041"/>
        <v>39290299.439999998</v>
      </c>
      <c r="BF364" s="61">
        <v>51</v>
      </c>
      <c r="BG364" s="61">
        <f t="shared" si="2041"/>
        <v>6918035.04</v>
      </c>
      <c r="BH364" s="61">
        <f t="shared" si="2041"/>
        <v>5</v>
      </c>
      <c r="BI364" s="61">
        <f t="shared" si="2041"/>
        <v>774248.99999999988</v>
      </c>
      <c r="BJ364" s="28">
        <f t="shared" si="2041"/>
        <v>0</v>
      </c>
      <c r="BK364" s="28">
        <f t="shared" si="2041"/>
        <v>0</v>
      </c>
      <c r="BL364" s="61">
        <f t="shared" si="2041"/>
        <v>17</v>
      </c>
      <c r="BM364" s="61">
        <f t="shared" si="2041"/>
        <v>1360139.088</v>
      </c>
      <c r="BN364" s="28">
        <f t="shared" si="2041"/>
        <v>1</v>
      </c>
      <c r="BO364" s="28">
        <f t="shared" si="2041"/>
        <v>134652</v>
      </c>
      <c r="BP364" s="28">
        <f t="shared" si="2041"/>
        <v>5</v>
      </c>
      <c r="BQ364" s="28">
        <f t="shared" si="2041"/>
        <v>4364167.4999999991</v>
      </c>
      <c r="BR364" s="28">
        <f t="shared" si="2041"/>
        <v>1</v>
      </c>
      <c r="BS364" s="28">
        <f t="shared" si="2041"/>
        <v>15927.407999999999</v>
      </c>
      <c r="BT364" s="28">
        <f t="shared" si="2041"/>
        <v>3</v>
      </c>
      <c r="BU364" s="28">
        <f t="shared" si="2041"/>
        <v>504945</v>
      </c>
      <c r="BV364" s="28">
        <f t="shared" si="2041"/>
        <v>15</v>
      </c>
      <c r="BW364" s="28">
        <f t="shared" si="2041"/>
        <v>10474001.999999998</v>
      </c>
      <c r="BX364" s="28">
        <f t="shared" si="2041"/>
        <v>2</v>
      </c>
      <c r="BY364" s="28">
        <f t="shared" ref="BY364:DM364" si="2042">SUM(BY365:BY375)</f>
        <v>152349.12</v>
      </c>
      <c r="BZ364" s="28">
        <f t="shared" si="2042"/>
        <v>0</v>
      </c>
      <c r="CA364" s="28">
        <f t="shared" si="2042"/>
        <v>0</v>
      </c>
      <c r="CB364" s="28">
        <f t="shared" si="2042"/>
        <v>26</v>
      </c>
      <c r="CC364" s="28">
        <f t="shared" si="2042"/>
        <v>3186597.2879999997</v>
      </c>
      <c r="CD364" s="28">
        <f t="shared" si="2042"/>
        <v>0</v>
      </c>
      <c r="CE364" s="29">
        <f t="shared" si="2042"/>
        <v>0</v>
      </c>
      <c r="CF364" s="61">
        <f t="shared" si="2042"/>
        <v>0</v>
      </c>
      <c r="CG364" s="61">
        <f t="shared" si="2042"/>
        <v>0</v>
      </c>
      <c r="CH364" s="28">
        <f t="shared" si="2042"/>
        <v>0</v>
      </c>
      <c r="CI364" s="28">
        <f t="shared" si="2042"/>
        <v>0</v>
      </c>
      <c r="CJ364" s="28">
        <f t="shared" si="2042"/>
        <v>0</v>
      </c>
      <c r="CK364" s="28">
        <f t="shared" si="2042"/>
        <v>0</v>
      </c>
      <c r="CL364" s="28">
        <f t="shared" si="2042"/>
        <v>0</v>
      </c>
      <c r="CM364" s="28">
        <f t="shared" si="2042"/>
        <v>0</v>
      </c>
      <c r="CN364" s="28">
        <f t="shared" si="2042"/>
        <v>0</v>
      </c>
      <c r="CO364" s="28">
        <f t="shared" si="2042"/>
        <v>0</v>
      </c>
      <c r="CP364" s="28">
        <f t="shared" si="2042"/>
        <v>0</v>
      </c>
      <c r="CQ364" s="28">
        <f t="shared" si="2042"/>
        <v>0</v>
      </c>
      <c r="CR364" s="28">
        <f t="shared" si="2042"/>
        <v>2</v>
      </c>
      <c r="CS364" s="28">
        <f t="shared" si="2042"/>
        <v>784331.86999999988</v>
      </c>
      <c r="CT364" s="28">
        <f t="shared" si="2042"/>
        <v>4</v>
      </c>
      <c r="CU364" s="28">
        <f t="shared" si="2042"/>
        <v>538608</v>
      </c>
      <c r="CV364" s="28">
        <f t="shared" si="2042"/>
        <v>255</v>
      </c>
      <c r="CW364" s="28">
        <f t="shared" si="2042"/>
        <v>52062233.999999993</v>
      </c>
      <c r="CX364" s="28">
        <f t="shared" si="2042"/>
        <v>0</v>
      </c>
      <c r="CY364" s="28">
        <f t="shared" si="2042"/>
        <v>0</v>
      </c>
      <c r="CZ364" s="28">
        <f t="shared" si="2042"/>
        <v>0</v>
      </c>
      <c r="DA364" s="28">
        <f t="shared" si="2042"/>
        <v>0</v>
      </c>
      <c r="DB364" s="28">
        <f t="shared" si="2042"/>
        <v>5</v>
      </c>
      <c r="DC364" s="28">
        <f t="shared" si="2042"/>
        <v>673260</v>
      </c>
      <c r="DD364" s="28">
        <f t="shared" si="2042"/>
        <v>0</v>
      </c>
      <c r="DE364" s="28">
        <f t="shared" si="2042"/>
        <v>0</v>
      </c>
      <c r="DF364" s="28">
        <f t="shared" si="2042"/>
        <v>16</v>
      </c>
      <c r="DG364" s="28">
        <f t="shared" si="2042"/>
        <v>319963.92959999997</v>
      </c>
      <c r="DH364" s="28">
        <v>9</v>
      </c>
      <c r="DI364" s="28">
        <f t="shared" si="2042"/>
        <v>253700.856</v>
      </c>
      <c r="DJ364" s="28">
        <f t="shared" si="2042"/>
        <v>2</v>
      </c>
      <c r="DK364" s="28">
        <f t="shared" si="2042"/>
        <v>562046.14999999991</v>
      </c>
      <c r="DL364" s="28">
        <f t="shared" si="2042"/>
        <v>1014</v>
      </c>
      <c r="DM364" s="28">
        <f t="shared" si="2042"/>
        <v>200562632.08126664</v>
      </c>
    </row>
    <row r="365" spans="1:117" ht="30" customHeight="1" x14ac:dyDescent="0.25">
      <c r="A365" s="123"/>
      <c r="B365" s="81">
        <v>314</v>
      </c>
      <c r="C365" s="13" t="s">
        <v>484</v>
      </c>
      <c r="D365" s="14">
        <v>22900</v>
      </c>
      <c r="E365" s="23">
        <v>4.32</v>
      </c>
      <c r="F365" s="23"/>
      <c r="G365" s="16">
        <v>1</v>
      </c>
      <c r="H365" s="14">
        <v>1.4</v>
      </c>
      <c r="I365" s="14">
        <v>1.68</v>
      </c>
      <c r="J365" s="14">
        <v>2.23</v>
      </c>
      <c r="K365" s="17">
        <v>2.57</v>
      </c>
      <c r="L365" s="20"/>
      <c r="M365" s="19">
        <f>(L365*$D365*$E365*$G365*$H365)</f>
        <v>0</v>
      </c>
      <c r="N365" s="20">
        <v>1</v>
      </c>
      <c r="O365" s="20">
        <f>(N365*$D365*$E365*$G365*$H365)</f>
        <v>138499.19999999998</v>
      </c>
      <c r="P365" s="20"/>
      <c r="Q365" s="19">
        <f>(P365*$D365*$E365*$G365*$H365)</f>
        <v>0</v>
      </c>
      <c r="R365" s="20"/>
      <c r="S365" s="19">
        <f>(R365*$D365*$E365*$G365*$H365)</f>
        <v>0</v>
      </c>
      <c r="T365" s="20"/>
      <c r="U365" s="19">
        <f>(T365*$D365*$E365*$G365*$H365)</f>
        <v>0</v>
      </c>
      <c r="V365" s="20"/>
      <c r="W365" s="19">
        <f>(V365*$D365*$E365*$G365*$H365)</f>
        <v>0</v>
      </c>
      <c r="X365" s="20"/>
      <c r="Y365" s="19">
        <f>(X365*$D365*$E365*$G365*$H365)</f>
        <v>0</v>
      </c>
      <c r="Z365" s="20"/>
      <c r="AA365" s="19">
        <f>(Z365*$D365*$E365*$G365*$H365)</f>
        <v>0</v>
      </c>
      <c r="AB365" s="20"/>
      <c r="AC365" s="19">
        <f>(AB365*$D365*$E365*$G365*$H365)</f>
        <v>0</v>
      </c>
      <c r="AD365" s="20"/>
      <c r="AE365" s="19">
        <f>(AD365*$D365*$E365*$G365*$H365)</f>
        <v>0</v>
      </c>
      <c r="AF365" s="77"/>
      <c r="AG365" s="19">
        <f>(AF365*$D365*$E365*$G365*$H365)</f>
        <v>0</v>
      </c>
      <c r="AH365" s="20"/>
      <c r="AI365" s="19">
        <f>(AH365*$D365*$E365*$G365*$H365)</f>
        <v>0</v>
      </c>
      <c r="AJ365" s="24">
        <v>0</v>
      </c>
      <c r="AK365" s="19">
        <f>(AJ365*$D365*$E365*$G365*$I365)</f>
        <v>0</v>
      </c>
      <c r="AL365" s="20"/>
      <c r="AM365" s="19">
        <f>(AL365*$D365*$E365*$G365*$I365)</f>
        <v>0</v>
      </c>
      <c r="AN365" s="20"/>
      <c r="AO365" s="19">
        <f>(AN365*$D365*$E365*$G365*$H365)</f>
        <v>0</v>
      </c>
      <c r="AP365" s="20"/>
      <c r="AQ365" s="20">
        <f>(AP365*$D365*$E365*$G365*$H365)</f>
        <v>0</v>
      </c>
      <c r="AR365" s="20"/>
      <c r="AS365" s="20">
        <f>(AR365*$D365*$E365*$G365*$H365)</f>
        <v>0</v>
      </c>
      <c r="AT365" s="20"/>
      <c r="AU365" s="19">
        <f>(AT365*$D365*$E365*$G365*$H365)</f>
        <v>0</v>
      </c>
      <c r="AV365" s="20"/>
      <c r="AW365" s="19">
        <f>(AV365*$D365*$E365*$G365*$H365)</f>
        <v>0</v>
      </c>
      <c r="AX365" s="20"/>
      <c r="AY365" s="19">
        <f>(AX365*$D365*$E365*$G365*$H365)</f>
        <v>0</v>
      </c>
      <c r="AZ365" s="20"/>
      <c r="BA365" s="19">
        <f>(AZ365*$D365*$E365*$G365*$H365)</f>
        <v>0</v>
      </c>
      <c r="BB365" s="20"/>
      <c r="BC365" s="19">
        <f>(BB365*$D365*$E365*$G365*$H365)</f>
        <v>0</v>
      </c>
      <c r="BD365" s="20"/>
      <c r="BE365" s="19">
        <f>(BD365*$D365*$E365*$G365*$I365)</f>
        <v>0</v>
      </c>
      <c r="BF365" s="20">
        <v>1</v>
      </c>
      <c r="BG365" s="19">
        <f>(BF365*$D365*$E365*$G365*$I365)</f>
        <v>166199.04000000001</v>
      </c>
      <c r="BH365" s="20"/>
      <c r="BI365" s="19">
        <f>(BH365*$D365*$E365*$G365*$I365)</f>
        <v>0</v>
      </c>
      <c r="BJ365" s="20"/>
      <c r="BK365" s="19">
        <f>(BJ365*$D365*$E365*$G365*$I365)</f>
        <v>0</v>
      </c>
      <c r="BL365" s="20"/>
      <c r="BM365" s="19">
        <f>(BL365*$D365*$E365*$G365*$I365)</f>
        <v>0</v>
      </c>
      <c r="BN365" s="20"/>
      <c r="BO365" s="19">
        <f>(BN365*$D365*$E365*$G365*$I365)</f>
        <v>0</v>
      </c>
      <c r="BP365" s="20"/>
      <c r="BQ365" s="19">
        <f>(BP365*$D365*$E365*$G365*$I365)</f>
        <v>0</v>
      </c>
      <c r="BR365" s="20"/>
      <c r="BS365" s="19">
        <f>(BR365*$D365*$E365*$G365*$I365)</f>
        <v>0</v>
      </c>
      <c r="BT365" s="20"/>
      <c r="BU365" s="19">
        <f>(BT365*$D365*$E365*$G365*$I365)</f>
        <v>0</v>
      </c>
      <c r="BV365" s="20"/>
      <c r="BW365" s="19">
        <f>(BV365*$D365*$E365*$G365*$I365)</f>
        <v>0</v>
      </c>
      <c r="BX365" s="20"/>
      <c r="BY365" s="22">
        <f>(BX365*$D365*$E365*$G365*$I365)</f>
        <v>0</v>
      </c>
      <c r="BZ365" s="20"/>
      <c r="CA365" s="19">
        <f>(BZ365*$D365*$E365*$G365*$H365)</f>
        <v>0</v>
      </c>
      <c r="CB365" s="20"/>
      <c r="CC365" s="19">
        <f>(CB365*$D365*$E365*$G365*$H365)</f>
        <v>0</v>
      </c>
      <c r="CD365" s="20"/>
      <c r="CE365" s="21">
        <f>(CD365*$D365*$E365*$G365*$H365)</f>
        <v>0</v>
      </c>
      <c r="CF365" s="20"/>
      <c r="CG365" s="20">
        <f>(CF365*$D365*$E365*$G365*$H365)</f>
        <v>0</v>
      </c>
      <c r="CH365" s="20"/>
      <c r="CI365" s="19">
        <f>(CH365*$D365*$E365*$G365*$I365)</f>
        <v>0</v>
      </c>
      <c r="CJ365" s="20"/>
      <c r="CK365" s="19">
        <f>(CJ365*$D365*$E365*$G365*$H365)</f>
        <v>0</v>
      </c>
      <c r="CL365" s="20"/>
      <c r="CM365" s="19">
        <f>(CL365*$D365*$E365*$G365*$H365)</f>
        <v>0</v>
      </c>
      <c r="CN365" s="20"/>
      <c r="CO365" s="19">
        <f>(CN365*$D365*$E365*$G365*$H365)</f>
        <v>0</v>
      </c>
      <c r="CP365" s="20"/>
      <c r="CQ365" s="19">
        <f>(CP365*$D365*$E365*$G365*$H365)</f>
        <v>0</v>
      </c>
      <c r="CR365" s="20"/>
      <c r="CS365" s="19">
        <f>(CR365*$D365*$E365*$G365*$H365)</f>
        <v>0</v>
      </c>
      <c r="CT365" s="20"/>
      <c r="CU365" s="19">
        <f>(CT365*$D365*$E365*$G365*$I365)</f>
        <v>0</v>
      </c>
      <c r="CV365" s="24">
        <v>0</v>
      </c>
      <c r="CW365" s="19">
        <f>(CV365*$D365*$E365*$G365*$I365)</f>
        <v>0</v>
      </c>
      <c r="CX365" s="20"/>
      <c r="CY365" s="19">
        <f>(CX365*$D365*$E365*$G365*$H365)</f>
        <v>0</v>
      </c>
      <c r="CZ365" s="20"/>
      <c r="DA365" s="19">
        <f>(CZ365*$D365*$E365*$G365*$I365)</f>
        <v>0</v>
      </c>
      <c r="DB365" s="20"/>
      <c r="DC365" s="19">
        <f>(DB365*$D365*$E365*$G365*$I365)</f>
        <v>0</v>
      </c>
      <c r="DD365" s="20"/>
      <c r="DE365" s="19">
        <f>(DD365*$D365*$E365*$G365*$I365)</f>
        <v>0</v>
      </c>
      <c r="DF365" s="20"/>
      <c r="DG365" s="19">
        <f>(DF365*$D365*$E365*$G365*$I365)</f>
        <v>0</v>
      </c>
      <c r="DH365" s="20"/>
      <c r="DI365" s="19">
        <f>(DH365*$D365*$E365*$G365*$J365)</f>
        <v>0</v>
      </c>
      <c r="DJ365" s="20"/>
      <c r="DK365" s="19">
        <f>(DJ365*$D365*$E365*$G365*$K365)</f>
        <v>0</v>
      </c>
      <c r="DL365" s="19">
        <f t="shared" ref="DL365:DM375" si="2043">SUM(L365,N365,P365,R365,T365,V365,X365,Z365,AB365,AD365,AF365,AH365,AJ365,AN365,AP365,CD365,AR365,AT365,AV365,AX365,AZ365,CH365,BB365,BD365,BF365,BJ365,AL365,BL365,BN365,BP365,BR365,BT365,BV365,BX365,BZ365,CB365,CF365,CJ365,CL365,CN365,CP365,CR365,CT365,CV365,BH365,CX365,CZ365,DB365,DD365,DF365,DH365,DJ365)</f>
        <v>2</v>
      </c>
      <c r="DM365" s="19">
        <f t="shared" si="2043"/>
        <v>304698.23999999999</v>
      </c>
    </row>
    <row r="366" spans="1:117" ht="15.75" customHeight="1" x14ac:dyDescent="0.25">
      <c r="A366" s="123"/>
      <c r="B366" s="81">
        <v>315</v>
      </c>
      <c r="C366" s="13" t="s">
        <v>485</v>
      </c>
      <c r="D366" s="14">
        <v>22900</v>
      </c>
      <c r="E366" s="23">
        <v>3.5</v>
      </c>
      <c r="F366" s="23"/>
      <c r="G366" s="16">
        <v>1</v>
      </c>
      <c r="H366" s="14">
        <v>1.4</v>
      </c>
      <c r="I366" s="14">
        <v>1.68</v>
      </c>
      <c r="J366" s="14">
        <v>2.23</v>
      </c>
      <c r="K366" s="17">
        <v>2.57</v>
      </c>
      <c r="L366" s="20">
        <v>10</v>
      </c>
      <c r="M366" s="19">
        <f t="shared" si="1984"/>
        <v>1234310</v>
      </c>
      <c r="N366" s="20">
        <v>12</v>
      </c>
      <c r="O366" s="20">
        <f>(N366*$D366*$E366*$G366*$H366*$O$14)</f>
        <v>1481172.0000000002</v>
      </c>
      <c r="P366" s="20">
        <v>54</v>
      </c>
      <c r="Q366" s="19">
        <f>(P366*$D366*$E366*$G366*$H366*$Q$14)</f>
        <v>6665274.0000000009</v>
      </c>
      <c r="R366" s="20">
        <v>5</v>
      </c>
      <c r="S366" s="19">
        <f t="shared" ref="S366" si="2044">(R366/12*7*$D366*$E366*$G366*$H366*$S$14)+(R366/12*5*$D366*$E366*$G366*$H366*$S$15)</f>
        <v>628843.54166666674</v>
      </c>
      <c r="T366" s="20"/>
      <c r="U366" s="19">
        <f>(T366*$D366*$E366*$G366*$H366*$U$14)</f>
        <v>0</v>
      </c>
      <c r="V366" s="20"/>
      <c r="W366" s="19">
        <f>(V366*$D366*$E366*$G366*$H366*$W$14)</f>
        <v>0</v>
      </c>
      <c r="X366" s="20"/>
      <c r="Y366" s="19">
        <f>(X366*$D366*$E366*$G366*$H366*$Y$14)</f>
        <v>0</v>
      </c>
      <c r="Z366" s="20"/>
      <c r="AA366" s="19">
        <f>(Z366*$D366*$E366*$G366*$H366*$AA$14)</f>
        <v>0</v>
      </c>
      <c r="AB366" s="20">
        <v>9</v>
      </c>
      <c r="AC366" s="19">
        <f>(AB366*$D366*$E366*$G366*$H366*$AC$14)</f>
        <v>1110879</v>
      </c>
      <c r="AD366" s="20"/>
      <c r="AE366" s="19">
        <f>(AD366*$D366*$E366*$G366*$H366*$AE$14)</f>
        <v>0</v>
      </c>
      <c r="AF366" s="77"/>
      <c r="AG366" s="19">
        <f>(AF366*$D366*$E366*$G366*$H366*$AG$14)</f>
        <v>0</v>
      </c>
      <c r="AH366" s="20">
        <v>5</v>
      </c>
      <c r="AI366" s="19">
        <f>(AH366*$D366*$E366*$G366*$H366*$AI$14)</f>
        <v>617155</v>
      </c>
      <c r="AJ366" s="24"/>
      <c r="AK366" s="19">
        <f>(AJ366*$D366*$E366*$G366*$I366*$AK$14)</f>
        <v>0</v>
      </c>
      <c r="AL366" s="20">
        <v>3</v>
      </c>
      <c r="AM366" s="19">
        <f>(AL366*$D366*$E366*$G366*$I366*$AM$14)</f>
        <v>444351.60000000003</v>
      </c>
      <c r="AN366" s="20">
        <v>1</v>
      </c>
      <c r="AO366" s="19">
        <f>(AN366*$D366*$E366*$G366*$H366*$AO$14)</f>
        <v>112210</v>
      </c>
      <c r="AP366" s="20"/>
      <c r="AQ366" s="20">
        <f>(AP366*$D366*$E366*$G366*$H366*$AQ$14)</f>
        <v>0</v>
      </c>
      <c r="AR366" s="20"/>
      <c r="AS366" s="20">
        <f>(AR366*$D366*$E366*$G366*$H366*$AS$14)</f>
        <v>0</v>
      </c>
      <c r="AT366" s="20"/>
      <c r="AU366" s="19">
        <f>(AT366*$D366*$E366*$G366*$H366*$AU$14)</f>
        <v>0</v>
      </c>
      <c r="AV366" s="20"/>
      <c r="AW366" s="19">
        <f>(AV366*$D366*$E366*$G366*$H366*$AW$14)</f>
        <v>0</v>
      </c>
      <c r="AX366" s="20"/>
      <c r="AY366" s="19">
        <f>(AX366*$D366*$E366*$G366*$H366*$AY$14)</f>
        <v>0</v>
      </c>
      <c r="AZ366" s="20"/>
      <c r="BA366" s="19">
        <f>(AZ366*$D366*$E366*$G366*$H366*$BA$14)</f>
        <v>0</v>
      </c>
      <c r="BB366" s="20">
        <v>1</v>
      </c>
      <c r="BC366" s="19">
        <f>(BB366*$D366*$E366*$G366*$H366*$BC$14)</f>
        <v>123431.00000000001</v>
      </c>
      <c r="BD366" s="20">
        <v>5</v>
      </c>
      <c r="BE366" s="19">
        <f>(BD366*$D366*$E366*$G366*$I366*$BE$14)</f>
        <v>673260</v>
      </c>
      <c r="BF366" s="20">
        <v>31</v>
      </c>
      <c r="BG366" s="19">
        <f>(BF366*$D366*$E366*$G366*$I366*$BG$14)</f>
        <v>4174212</v>
      </c>
      <c r="BH366" s="20">
        <v>5</v>
      </c>
      <c r="BI366" s="19">
        <f>(BH366*$D366*$E366*$G366*$I366*$BI$14)</f>
        <v>774248.99999999988</v>
      </c>
      <c r="BJ366" s="20"/>
      <c r="BK366" s="19">
        <f>(BJ366*$D366*$E366*$G366*$I366*$BK$14)</f>
        <v>0</v>
      </c>
      <c r="BL366" s="20">
        <v>8</v>
      </c>
      <c r="BM366" s="19">
        <f>(BL366*$D366*$E366*$G366*$I366*$BM$14)</f>
        <v>1184937.6000000001</v>
      </c>
      <c r="BN366" s="20">
        <v>1</v>
      </c>
      <c r="BO366" s="19">
        <f>(BN366*$D366*$E366*$G366*$I366*$BO$14)</f>
        <v>134652</v>
      </c>
      <c r="BP366" s="20"/>
      <c r="BQ366" s="19">
        <f>(BP366*$D366*$E366*$G366*$I366*$BQ$14)</f>
        <v>0</v>
      </c>
      <c r="BR366" s="20"/>
      <c r="BS366" s="19">
        <f>(BR366*$D366*$E366*$G366*$I366*$BS$14)</f>
        <v>0</v>
      </c>
      <c r="BT366" s="20">
        <v>3</v>
      </c>
      <c r="BU366" s="19">
        <f>(BT366*$D366*$E366*$G366*$I366*$BU$14)</f>
        <v>504945</v>
      </c>
      <c r="BV366" s="20"/>
      <c r="BW366" s="19">
        <f>(BV366*$D366*$E366*$G366*$I366*$BW$14)</f>
        <v>0</v>
      </c>
      <c r="BX366" s="20">
        <v>1</v>
      </c>
      <c r="BY366" s="22">
        <f>(BX366*$D366*$E366*$G366*$I366*$BY$14)</f>
        <v>134652</v>
      </c>
      <c r="BZ366" s="20"/>
      <c r="CA366" s="19">
        <f>(BZ366*$D366*$E366*$G366*$H366*$CA$14)</f>
        <v>0</v>
      </c>
      <c r="CB366" s="20">
        <v>25</v>
      </c>
      <c r="CC366" s="19">
        <f>(CB366*$D366*$E366*$G366*$H366*$CC$14)</f>
        <v>3169932.4999999995</v>
      </c>
      <c r="CD366" s="20"/>
      <c r="CE366" s="21">
        <f>(CD366*$D366*$E366*$G366*$H366*$CE$14)</f>
        <v>0</v>
      </c>
      <c r="CF366" s="20"/>
      <c r="CG366" s="20">
        <f>(CF366*$D366*$E366*$G366*$H366*$CG$14)</f>
        <v>0</v>
      </c>
      <c r="CH366" s="20"/>
      <c r="CI366" s="19">
        <f>(CH366*$D366*$E366*$G366*$I366*$CI$14)</f>
        <v>0</v>
      </c>
      <c r="CJ366" s="20"/>
      <c r="CK366" s="19">
        <f>(CJ366*$D366*$E366*$G366*$H366*$CK$14)</f>
        <v>0</v>
      </c>
      <c r="CL366" s="20"/>
      <c r="CM366" s="19">
        <f>(CL366*$D366*$E366*$G366*$H366*$CM$14)</f>
        <v>0</v>
      </c>
      <c r="CN366" s="20"/>
      <c r="CO366" s="19">
        <f>(CN366*$D366*$E366*$G366*$H366*$CO$14)</f>
        <v>0</v>
      </c>
      <c r="CP366" s="20"/>
      <c r="CQ366" s="19">
        <f>(CP366*$D366*$E366*$G366*$H366*$CQ$14)</f>
        <v>0</v>
      </c>
      <c r="CR366" s="20">
        <v>1</v>
      </c>
      <c r="CS366" s="19">
        <f>(CR366*$D366*$E366*$G366*$H366*$CS$14)</f>
        <v>126797.29999999999</v>
      </c>
      <c r="CT366" s="20">
        <v>4</v>
      </c>
      <c r="CU366" s="19">
        <f>(CT366*$D366*$E366*$G366*$I366*$CU$14)</f>
        <v>538608</v>
      </c>
      <c r="CV366" s="24">
        <v>5</v>
      </c>
      <c r="CW366" s="19">
        <f>(CV366*$D366*$E366*$G366*$I366*$CW$14)</f>
        <v>605934</v>
      </c>
      <c r="CX366" s="20"/>
      <c r="CY366" s="19">
        <f>(CX366*$D366*$E366*$G366*$H366*$CY$14)</f>
        <v>0</v>
      </c>
      <c r="CZ366" s="20"/>
      <c r="DA366" s="19">
        <f>(CZ366*$D366*$E366*$G366*$I366*$DA$14)</f>
        <v>0</v>
      </c>
      <c r="DB366" s="20">
        <v>5</v>
      </c>
      <c r="DC366" s="19">
        <f>(DB366*$D366*$E366*$G366*$I366*$DC$14)</f>
        <v>673260</v>
      </c>
      <c r="DD366" s="20"/>
      <c r="DE366" s="19">
        <f>(DD366*$D366*$E366*$G366*$I366*$DE$14)</f>
        <v>0</v>
      </c>
      <c r="DF366" s="20"/>
      <c r="DG366" s="19">
        <f>(DF366*$D366*$E366*$G366*$I366*$DG$14)</f>
        <v>0</v>
      </c>
      <c r="DH366" s="20"/>
      <c r="DI366" s="19">
        <f>(DH366*$D366*$E366*$G366*$J366*$DI$14)</f>
        <v>0</v>
      </c>
      <c r="DJ366" s="20">
        <v>1</v>
      </c>
      <c r="DK366" s="19">
        <f>(DJ366*$D366*$E366*$G366*$K366*$DK$14)</f>
        <v>247182.59999999998</v>
      </c>
      <c r="DL366" s="19">
        <f t="shared" si="2043"/>
        <v>195</v>
      </c>
      <c r="DM366" s="19">
        <f t="shared" si="2043"/>
        <v>25360248.141666669</v>
      </c>
    </row>
    <row r="367" spans="1:117" ht="45" customHeight="1" x14ac:dyDescent="0.25">
      <c r="A367" s="123"/>
      <c r="B367" s="81">
        <v>316</v>
      </c>
      <c r="C367" s="13" t="s">
        <v>486</v>
      </c>
      <c r="D367" s="14">
        <v>22900</v>
      </c>
      <c r="E367" s="23">
        <v>5.35</v>
      </c>
      <c r="F367" s="23"/>
      <c r="G367" s="16">
        <v>1</v>
      </c>
      <c r="H367" s="14">
        <v>1.4</v>
      </c>
      <c r="I367" s="14">
        <v>1.68</v>
      </c>
      <c r="J367" s="14">
        <v>2.23</v>
      </c>
      <c r="K367" s="17">
        <v>2.57</v>
      </c>
      <c r="L367" s="20">
        <v>150</v>
      </c>
      <c r="M367" s="19">
        <f>(L367*$D367*$E367*$G367*$H367)</f>
        <v>25728150</v>
      </c>
      <c r="N367" s="20"/>
      <c r="O367" s="20">
        <f>(N367*$D367*$E367*$G367*$H367)</f>
        <v>0</v>
      </c>
      <c r="P367" s="20">
        <v>15</v>
      </c>
      <c r="Q367" s="19">
        <f>(P367*$D367*$E367*$G367*$H367)</f>
        <v>2572814.9999999995</v>
      </c>
      <c r="R367" s="20"/>
      <c r="S367" s="19">
        <f>(R367*$D367*$E367*$G367*$H367)</f>
        <v>0</v>
      </c>
      <c r="T367" s="20"/>
      <c r="U367" s="19">
        <f>(T367*$D367*$E367*$G367*$H367)</f>
        <v>0</v>
      </c>
      <c r="V367" s="20"/>
      <c r="W367" s="19">
        <f>(V367*$D367*$E367*$G367*$H367)</f>
        <v>0</v>
      </c>
      <c r="X367" s="20">
        <v>100</v>
      </c>
      <c r="Y367" s="19">
        <f>(X367*$D367*$E367*$G367*$H367)</f>
        <v>17152100</v>
      </c>
      <c r="Z367" s="20"/>
      <c r="AA367" s="19">
        <f>(Z367*$D367*$E367*$G367*$H367)</f>
        <v>0</v>
      </c>
      <c r="AB367" s="20"/>
      <c r="AC367" s="19">
        <f>(AB367*$D367*$E367*$G367*$H367)</f>
        <v>0</v>
      </c>
      <c r="AD367" s="20"/>
      <c r="AE367" s="19">
        <f>(AD367*$D367*$E367*$G367*$H367)</f>
        <v>0</v>
      </c>
      <c r="AF367" s="77"/>
      <c r="AG367" s="19">
        <f>(AF367*$D367*$E367*$G367*$H367)</f>
        <v>0</v>
      </c>
      <c r="AH367" s="20"/>
      <c r="AI367" s="19">
        <f>(AH367*$D367*$E367*$G367*$H367)</f>
        <v>0</v>
      </c>
      <c r="AJ367" s="24">
        <v>0</v>
      </c>
      <c r="AK367" s="19">
        <f>(AJ367*$D367*$E367*$G367*$I367)</f>
        <v>0</v>
      </c>
      <c r="AL367" s="20"/>
      <c r="AM367" s="19">
        <f>(AL367*$D367*$E367*$G367*$I367)</f>
        <v>0</v>
      </c>
      <c r="AN367" s="20"/>
      <c r="AO367" s="19">
        <f>(AN367*$D367*$E367*$G367*$H367)</f>
        <v>0</v>
      </c>
      <c r="AP367" s="20"/>
      <c r="AQ367" s="20">
        <f>(AP367*$D367*$E367*$G367*$H367)</f>
        <v>0</v>
      </c>
      <c r="AR367" s="20"/>
      <c r="AS367" s="20">
        <f>(AR367*$D367*$E367*$G367*$H367)</f>
        <v>0</v>
      </c>
      <c r="AT367" s="20"/>
      <c r="AU367" s="19">
        <f>(AT367*$D367*$E367*$G367*$H367)</f>
        <v>0</v>
      </c>
      <c r="AV367" s="20"/>
      <c r="AW367" s="19">
        <f>(AV367*$D367*$E367*$G367*$H367)</f>
        <v>0</v>
      </c>
      <c r="AX367" s="20"/>
      <c r="AY367" s="19">
        <f>(AX367*$D367*$E367*$G367*$H367)</f>
        <v>0</v>
      </c>
      <c r="AZ367" s="20"/>
      <c r="BA367" s="19">
        <f>(AZ367*$D367*$E367*$G367*$H367)</f>
        <v>0</v>
      </c>
      <c r="BB367" s="20"/>
      <c r="BC367" s="19">
        <f>(BB367*$D367*$E367*$G367*$H367)</f>
        <v>0</v>
      </c>
      <c r="BD367" s="20"/>
      <c r="BE367" s="19">
        <f>(BD367*$D367*$E367*$G367*$I367)</f>
        <v>0</v>
      </c>
      <c r="BF367" s="20">
        <v>12</v>
      </c>
      <c r="BG367" s="19">
        <f>(BF367*$D367*$E367*$G367*$I367)</f>
        <v>2469902.4</v>
      </c>
      <c r="BH367" s="20"/>
      <c r="BI367" s="19">
        <f>(BH367*$D367*$E367*$G367*$I367)</f>
        <v>0</v>
      </c>
      <c r="BJ367" s="20"/>
      <c r="BK367" s="19">
        <f>(BJ367*$D367*$E367*$G367*$I367)</f>
        <v>0</v>
      </c>
      <c r="BL367" s="20"/>
      <c r="BM367" s="19">
        <f>(BL367*$D367*$E367*$G367*$I367)</f>
        <v>0</v>
      </c>
      <c r="BN367" s="20"/>
      <c r="BO367" s="19">
        <f>(BN367*$D367*$E367*$G367*$I367)</f>
        <v>0</v>
      </c>
      <c r="BP367" s="20"/>
      <c r="BQ367" s="19">
        <f>(BP367*$D367*$E367*$G367*$I367)</f>
        <v>0</v>
      </c>
      <c r="BR367" s="20"/>
      <c r="BS367" s="19">
        <f>(BR367*$D367*$E367*$G367*$I367)</f>
        <v>0</v>
      </c>
      <c r="BT367" s="20"/>
      <c r="BU367" s="19">
        <f>(BT367*$D367*$E367*$G367*$I367)</f>
        <v>0</v>
      </c>
      <c r="BV367" s="20"/>
      <c r="BW367" s="19">
        <f>(BV367*$D367*$E367*$G367*$I367)</f>
        <v>0</v>
      </c>
      <c r="BX367" s="20"/>
      <c r="BY367" s="22">
        <f>(BX367*$D367*$E367*$G367*$I367)</f>
        <v>0</v>
      </c>
      <c r="BZ367" s="20"/>
      <c r="CA367" s="19">
        <f>(BZ367*$D367*$E367*$G367*$H367)</f>
        <v>0</v>
      </c>
      <c r="CB367" s="20"/>
      <c r="CC367" s="19">
        <f>(CB367*$D367*$E367*$G367*$H367)</f>
        <v>0</v>
      </c>
      <c r="CD367" s="20"/>
      <c r="CE367" s="21">
        <f>(CD367*$D367*$E367*$G367*$H367)</f>
        <v>0</v>
      </c>
      <c r="CF367" s="20"/>
      <c r="CG367" s="20">
        <f>(CF367*$D367*$E367*$G367*$H367)</f>
        <v>0</v>
      </c>
      <c r="CH367" s="20"/>
      <c r="CI367" s="19">
        <f>(CH367*$D367*$E367*$G367*$I367)</f>
        <v>0</v>
      </c>
      <c r="CJ367" s="20"/>
      <c r="CK367" s="19">
        <f>(CJ367*$D367*$E367*$G367*$H367)</f>
        <v>0</v>
      </c>
      <c r="CL367" s="20"/>
      <c r="CM367" s="19">
        <f>(CL367*$D367*$E367*$G367*$H367)</f>
        <v>0</v>
      </c>
      <c r="CN367" s="20"/>
      <c r="CO367" s="19">
        <f>(CN367*$D367*$E367*$G367*$H367)</f>
        <v>0</v>
      </c>
      <c r="CP367" s="20"/>
      <c r="CQ367" s="19">
        <f>(CP367*$D367*$E367*$G367*$H367)</f>
        <v>0</v>
      </c>
      <c r="CR367" s="20"/>
      <c r="CS367" s="19">
        <f>(CR367*$D367*$E367*$G367*$H367)</f>
        <v>0</v>
      </c>
      <c r="CT367" s="20"/>
      <c r="CU367" s="19">
        <f>(CT367*$D367*$E367*$G367*$I367)</f>
        <v>0</v>
      </c>
      <c r="CV367" s="24">
        <v>250</v>
      </c>
      <c r="CW367" s="19">
        <f>(CV367*$D367*$E367*$G367*$I367)</f>
        <v>51456299.999999993</v>
      </c>
      <c r="CX367" s="20"/>
      <c r="CY367" s="19">
        <f>(CX367*$D367*$E367*$G367*$H367)</f>
        <v>0</v>
      </c>
      <c r="CZ367" s="20"/>
      <c r="DA367" s="19">
        <f>(CZ367*$D367*$E367*$G367*$I367)</f>
        <v>0</v>
      </c>
      <c r="DB367" s="20"/>
      <c r="DC367" s="19">
        <f>(DB367*$D367*$E367*$G367*$I367)</f>
        <v>0</v>
      </c>
      <c r="DD367" s="20"/>
      <c r="DE367" s="19">
        <f>(DD367*$D367*$E367*$G367*$I367)</f>
        <v>0</v>
      </c>
      <c r="DF367" s="20"/>
      <c r="DG367" s="19">
        <f>(DF367*$D367*$E367*$G367*$I367)</f>
        <v>0</v>
      </c>
      <c r="DH367" s="20"/>
      <c r="DI367" s="19">
        <f>(DH367*$D367*$E367*$G367*$J367)</f>
        <v>0</v>
      </c>
      <c r="DJ367" s="20">
        <v>1</v>
      </c>
      <c r="DK367" s="19">
        <f>(DJ367*$D367*$E367*$G367*$K367)</f>
        <v>314863.54999999993</v>
      </c>
      <c r="DL367" s="19">
        <f t="shared" si="2043"/>
        <v>528</v>
      </c>
      <c r="DM367" s="19">
        <f t="shared" si="2043"/>
        <v>99694130.949999988</v>
      </c>
    </row>
    <row r="368" spans="1:117" ht="45" customHeight="1" x14ac:dyDescent="0.25">
      <c r="A368" s="123"/>
      <c r="B368" s="81">
        <v>317</v>
      </c>
      <c r="C368" s="13" t="s">
        <v>487</v>
      </c>
      <c r="D368" s="14">
        <v>22900</v>
      </c>
      <c r="E368" s="23">
        <v>0.32</v>
      </c>
      <c r="F368" s="23"/>
      <c r="G368" s="16">
        <v>1</v>
      </c>
      <c r="H368" s="14">
        <v>1.4</v>
      </c>
      <c r="I368" s="14">
        <v>1.68</v>
      </c>
      <c r="J368" s="14">
        <v>2.23</v>
      </c>
      <c r="K368" s="17">
        <v>2.57</v>
      </c>
      <c r="L368" s="20"/>
      <c r="M368" s="19">
        <f t="shared" si="1984"/>
        <v>0</v>
      </c>
      <c r="N368" s="20"/>
      <c r="O368" s="20">
        <f>(N368*$D368*$E368*$G368*$H368*$O$14)</f>
        <v>0</v>
      </c>
      <c r="P368" s="20"/>
      <c r="Q368" s="19">
        <f>(P368*$D368*$E368*$G368*$H368*$Q$14)</f>
        <v>0</v>
      </c>
      <c r="R368" s="20"/>
      <c r="S368" s="19">
        <f t="shared" ref="S368:S370" si="2045">(R368/12*7*$D368*$E368*$G368*$H368*$S$14)+(R368/12*5*$D368*$E368*$G368*$H368*$S$15)</f>
        <v>0</v>
      </c>
      <c r="T368" s="20"/>
      <c r="U368" s="19">
        <f>(T368*$D368*$E368*$G368*$H368*$U$14)</f>
        <v>0</v>
      </c>
      <c r="V368" s="20">
        <v>0</v>
      </c>
      <c r="W368" s="19">
        <f>(V368*$D368*$E368*$G368*$H368*$W$14)</f>
        <v>0</v>
      </c>
      <c r="X368" s="20"/>
      <c r="Y368" s="19">
        <f>(X368*$D368*$E368*$G368*$H368*$Y$14)</f>
        <v>0</v>
      </c>
      <c r="Z368" s="20">
        <v>0</v>
      </c>
      <c r="AA368" s="19">
        <f>(Z368*$D368*$E368*$G368*$H368*$AA$14)</f>
        <v>0</v>
      </c>
      <c r="AB368" s="20"/>
      <c r="AC368" s="19">
        <f>(AB368*$D368*$E368*$G368*$H368*$AC$14)</f>
        <v>0</v>
      </c>
      <c r="AD368" s="20">
        <v>0</v>
      </c>
      <c r="AE368" s="19">
        <f>(AD368*$D368*$E368*$G368*$H368*$AE$14)</f>
        <v>0</v>
      </c>
      <c r="AF368" s="77"/>
      <c r="AG368" s="19">
        <f>(AF368*$D368*$E368*$G368*$H368*$AG$14)</f>
        <v>0</v>
      </c>
      <c r="AH368" s="20">
        <v>70</v>
      </c>
      <c r="AI368" s="19">
        <f>(AH368*$D368*$E368*$G368*$H368*$AI$14)</f>
        <v>789958.4</v>
      </c>
      <c r="AJ368" s="24">
        <v>0</v>
      </c>
      <c r="AK368" s="19">
        <f>(AJ368*$D368*$E368*$G368*$I368*$AK$14)</f>
        <v>0</v>
      </c>
      <c r="AL368" s="20">
        <v>0</v>
      </c>
      <c r="AM368" s="19">
        <f>(AL368*$D368*$E368*$G368*$I368*$AM$14)</f>
        <v>0</v>
      </c>
      <c r="AN368" s="20"/>
      <c r="AO368" s="19">
        <f>(AN368*$D368*$E368*$G368*$H368*$AO$14)</f>
        <v>0</v>
      </c>
      <c r="AP368" s="20">
        <f>16-6</f>
        <v>10</v>
      </c>
      <c r="AQ368" s="20">
        <f>(AP368*$D368*$E368*$G368*$H368*$AQ$14)</f>
        <v>92332.800000000003</v>
      </c>
      <c r="AR368" s="20">
        <v>2</v>
      </c>
      <c r="AS368" s="20">
        <f>(AR368*$D368*$E368*$G368*$H368*$AS$14)</f>
        <v>23596.159999999996</v>
      </c>
      <c r="AT368" s="20">
        <v>0</v>
      </c>
      <c r="AU368" s="19">
        <f>(AT368*$D368*$E368*$G368*$H368*$AU$14)</f>
        <v>0</v>
      </c>
      <c r="AV368" s="20">
        <v>0</v>
      </c>
      <c r="AW368" s="19">
        <f>(AV368*$D368*$E368*$G368*$H368*$AW$14)</f>
        <v>0</v>
      </c>
      <c r="AX368" s="20">
        <v>0</v>
      </c>
      <c r="AY368" s="19">
        <f>(AX368*$D368*$E368*$G368*$H368*$AY$14)</f>
        <v>0</v>
      </c>
      <c r="AZ368" s="20"/>
      <c r="BA368" s="19">
        <f>(AZ368*$D368*$E368*$G368*$H368*$BA$14)</f>
        <v>0</v>
      </c>
      <c r="BB368" s="20"/>
      <c r="BC368" s="19">
        <f>(BB368*$D368*$E368*$G368*$H368*$BC$14)</f>
        <v>0</v>
      </c>
      <c r="BD368" s="20"/>
      <c r="BE368" s="19">
        <f>(BD368*$D368*$E368*$G368*$I368*$BE$14)</f>
        <v>0</v>
      </c>
      <c r="BF368" s="20">
        <v>3</v>
      </c>
      <c r="BG368" s="19">
        <f>(BF368*$D368*$E368*$G368*$I368*$BG$14)</f>
        <v>36933.119999999995</v>
      </c>
      <c r="BH368" s="20">
        <v>0</v>
      </c>
      <c r="BI368" s="19">
        <f>(BH368*$D368*$E368*$G368*$I368*$BI$14)</f>
        <v>0</v>
      </c>
      <c r="BJ368" s="20">
        <v>0</v>
      </c>
      <c r="BK368" s="19">
        <f>(BJ368*$D368*$E368*$G368*$I368*$BK$14)</f>
        <v>0</v>
      </c>
      <c r="BL368" s="20"/>
      <c r="BM368" s="19">
        <f>(BL368*$D368*$E368*$G368*$I368*$BM$14)</f>
        <v>0</v>
      </c>
      <c r="BN368" s="20"/>
      <c r="BO368" s="19">
        <f>(BN368*$D368*$E368*$G368*$I368*$BO$14)</f>
        <v>0</v>
      </c>
      <c r="BP368" s="20"/>
      <c r="BQ368" s="19">
        <f>(BP368*$D368*$E368*$G368*$I368*$BQ$14)</f>
        <v>0</v>
      </c>
      <c r="BR368" s="20"/>
      <c r="BS368" s="19">
        <f>(BR368*$D368*$E368*$G368*$I368*$BS$14)</f>
        <v>0</v>
      </c>
      <c r="BT368" s="20"/>
      <c r="BU368" s="19">
        <f>(BT368*$D368*$E368*$G368*$I368*$BU$14)</f>
        <v>0</v>
      </c>
      <c r="BV368" s="20"/>
      <c r="BW368" s="19">
        <f>(BV368*$D368*$E368*$G368*$I368*$BW$14)</f>
        <v>0</v>
      </c>
      <c r="BX368" s="20"/>
      <c r="BY368" s="22">
        <f>(BX368*$D368*$E368*$G368*$I368*$BY$14)</f>
        <v>0</v>
      </c>
      <c r="BZ368" s="20">
        <v>0</v>
      </c>
      <c r="CA368" s="19">
        <f>(BZ368*$D368*$E368*$G368*$H368*$CA$14)</f>
        <v>0</v>
      </c>
      <c r="CB368" s="20">
        <v>0</v>
      </c>
      <c r="CC368" s="19">
        <f>(CB368*$D368*$E368*$G368*$H368*$CC$14)</f>
        <v>0</v>
      </c>
      <c r="CD368" s="20">
        <v>0</v>
      </c>
      <c r="CE368" s="21">
        <f>(CD368*$D368*$E368*$G368*$H368*$CE$14)</f>
        <v>0</v>
      </c>
      <c r="CF368" s="20"/>
      <c r="CG368" s="20">
        <f>(CF368*$D368*$E368*$G368*$H368*$CG$14)</f>
        <v>0</v>
      </c>
      <c r="CH368" s="20"/>
      <c r="CI368" s="19">
        <f>(CH368*$D368*$E368*$G368*$I368*$CI$14)</f>
        <v>0</v>
      </c>
      <c r="CJ368" s="20">
        <v>0</v>
      </c>
      <c r="CK368" s="19">
        <f>(CJ368*$D368*$E368*$G368*$H368*$CK$14)</f>
        <v>0</v>
      </c>
      <c r="CL368" s="20"/>
      <c r="CM368" s="19">
        <f>(CL368*$D368*$E368*$G368*$H368*$CM$14)</f>
        <v>0</v>
      </c>
      <c r="CN368" s="20"/>
      <c r="CO368" s="19">
        <f>(CN368*$D368*$E368*$G368*$H368*$CO$14)</f>
        <v>0</v>
      </c>
      <c r="CP368" s="20"/>
      <c r="CQ368" s="19">
        <f>(CP368*$D368*$E368*$G368*$H368*$CQ$14)</f>
        <v>0</v>
      </c>
      <c r="CR368" s="20"/>
      <c r="CS368" s="19">
        <f>(CR368*$D368*$E368*$G368*$H368*$CS$14)</f>
        <v>0</v>
      </c>
      <c r="CT368" s="20">
        <v>0</v>
      </c>
      <c r="CU368" s="19">
        <f>(CT368*$D368*$E368*$G368*$I368*$CU$14)</f>
        <v>0</v>
      </c>
      <c r="CV368" s="24">
        <v>0</v>
      </c>
      <c r="CW368" s="19">
        <f>(CV368*$D368*$E368*$G368*$I368*$CW$14)</f>
        <v>0</v>
      </c>
      <c r="CX368" s="20"/>
      <c r="CY368" s="19">
        <f>(CX368*$D368*$E368*$G368*$H368*$CY$14)</f>
        <v>0</v>
      </c>
      <c r="CZ368" s="20">
        <v>0</v>
      </c>
      <c r="DA368" s="19">
        <f>(CZ368*$D368*$E368*$G368*$I368*$DA$14)</f>
        <v>0</v>
      </c>
      <c r="DB368" s="20">
        <v>0</v>
      </c>
      <c r="DC368" s="19">
        <f>(DB368*$D368*$E368*$G368*$I368*$DC$14)</f>
        <v>0</v>
      </c>
      <c r="DD368" s="20"/>
      <c r="DE368" s="19">
        <f>(DD368*$D368*$E368*$G368*$I368*$DE$14)</f>
        <v>0</v>
      </c>
      <c r="DF368" s="20"/>
      <c r="DG368" s="19">
        <f>(DF368*$D368*$E368*$G368*$I368*$DG$14)</f>
        <v>0</v>
      </c>
      <c r="DH368" s="20"/>
      <c r="DI368" s="19">
        <f>(DH368*$D368*$E368*$G368*$J368*$DI$14)</f>
        <v>0</v>
      </c>
      <c r="DJ368" s="20"/>
      <c r="DK368" s="19">
        <f>(DJ368*$D368*$E368*$G368*$K368*$DK$14)</f>
        <v>0</v>
      </c>
      <c r="DL368" s="19">
        <f t="shared" si="2043"/>
        <v>85</v>
      </c>
      <c r="DM368" s="19">
        <f t="shared" si="2043"/>
        <v>942820.4800000001</v>
      </c>
    </row>
    <row r="369" spans="1:117" ht="45" customHeight="1" x14ac:dyDescent="0.25">
      <c r="A369" s="123"/>
      <c r="B369" s="81">
        <v>318</v>
      </c>
      <c r="C369" s="13" t="s">
        <v>488</v>
      </c>
      <c r="D369" s="14">
        <v>22900</v>
      </c>
      <c r="E369" s="23">
        <v>0.46</v>
      </c>
      <c r="F369" s="23"/>
      <c r="G369" s="16">
        <v>1</v>
      </c>
      <c r="H369" s="14">
        <v>1.4</v>
      </c>
      <c r="I369" s="14">
        <v>1.68</v>
      </c>
      <c r="J369" s="14">
        <v>2.23</v>
      </c>
      <c r="K369" s="17">
        <v>2.57</v>
      </c>
      <c r="L369" s="20"/>
      <c r="M369" s="19">
        <f t="shared" si="1984"/>
        <v>0</v>
      </c>
      <c r="N369" s="20"/>
      <c r="O369" s="20">
        <f>(N369*$D369*$E369*$G369*$H369*$O$14)</f>
        <v>0</v>
      </c>
      <c r="P369" s="20"/>
      <c r="Q369" s="19">
        <f>(P369*$D369*$E369*$G369*$H369*$Q$14)</f>
        <v>0</v>
      </c>
      <c r="R369" s="20"/>
      <c r="S369" s="19">
        <f t="shared" si="2045"/>
        <v>0</v>
      </c>
      <c r="T369" s="20">
        <v>0</v>
      </c>
      <c r="U369" s="19">
        <f>(T369*$D369*$E369*$G369*$H369*$U$14)</f>
        <v>0</v>
      </c>
      <c r="V369" s="20">
        <v>0</v>
      </c>
      <c r="W369" s="19">
        <f>(V369*$D369*$E369*$G369*$H369*$W$14)</f>
        <v>0</v>
      </c>
      <c r="X369" s="20"/>
      <c r="Y369" s="19">
        <f>(X369*$D369*$E369*$G369*$H369*$Y$14)</f>
        <v>0</v>
      </c>
      <c r="Z369" s="20">
        <v>0</v>
      </c>
      <c r="AA369" s="19">
        <f>(Z369*$D369*$E369*$G369*$H369*$AA$14)</f>
        <v>0</v>
      </c>
      <c r="AB369" s="20"/>
      <c r="AC369" s="19">
        <f>(AB369*$D369*$E369*$G369*$H369*$AC$14)</f>
        <v>0</v>
      </c>
      <c r="AD369" s="20">
        <v>0</v>
      </c>
      <c r="AE369" s="19">
        <f>(AD369*$D369*$E369*$G369*$H369*$AE$14)</f>
        <v>0</v>
      </c>
      <c r="AF369" s="77"/>
      <c r="AG369" s="19">
        <f>(AF369*$D369*$E369*$G369*$H369*$AG$14)</f>
        <v>0</v>
      </c>
      <c r="AH369" s="20">
        <v>20</v>
      </c>
      <c r="AI369" s="19">
        <f>(AH369*$D369*$E369*$G369*$H369*$AI$14)</f>
        <v>324447.2</v>
      </c>
      <c r="AJ369" s="24">
        <v>0</v>
      </c>
      <c r="AK369" s="19">
        <f>(AJ369*$D369*$E369*$G369*$I369*$AK$14)</f>
        <v>0</v>
      </c>
      <c r="AL369" s="20"/>
      <c r="AM369" s="19">
        <f>(AL369*$D369*$E369*$G369*$I369*$AM$14)</f>
        <v>0</v>
      </c>
      <c r="AN369" s="20"/>
      <c r="AO369" s="19">
        <f>(AN369*$D369*$E369*$G369*$H369*$AO$14)</f>
        <v>0</v>
      </c>
      <c r="AP369" s="20">
        <v>0</v>
      </c>
      <c r="AQ369" s="20">
        <f>(AP369*$D369*$E369*$G369*$H369*$AQ$14)</f>
        <v>0</v>
      </c>
      <c r="AR369" s="20">
        <f>24-12</f>
        <v>12</v>
      </c>
      <c r="AS369" s="20">
        <f>(AR369*$D369*$E369*$G369*$H369*$AS$14)</f>
        <v>203516.87999999998</v>
      </c>
      <c r="AT369" s="20">
        <v>0</v>
      </c>
      <c r="AU369" s="19">
        <f>(AT369*$D369*$E369*$G369*$H369*$AU$14)</f>
        <v>0</v>
      </c>
      <c r="AV369" s="20">
        <v>0</v>
      </c>
      <c r="AW369" s="19">
        <f>(AV369*$D369*$E369*$G369*$H369*$AW$14)</f>
        <v>0</v>
      </c>
      <c r="AX369" s="20">
        <v>0</v>
      </c>
      <c r="AY369" s="19">
        <f>(AX369*$D369*$E369*$G369*$H369*$AY$14)</f>
        <v>0</v>
      </c>
      <c r="AZ369" s="20"/>
      <c r="BA369" s="19">
        <f>(AZ369*$D369*$E369*$G369*$H369*$BA$14)</f>
        <v>0</v>
      </c>
      <c r="BB369" s="20"/>
      <c r="BC369" s="19">
        <f>(BB369*$D369*$E369*$G369*$H369*$BC$14)</f>
        <v>0</v>
      </c>
      <c r="BD369" s="20">
        <v>12</v>
      </c>
      <c r="BE369" s="19">
        <f>(BD369*$D369*$E369*$G369*$I369*$BE$14)</f>
        <v>212365.44</v>
      </c>
      <c r="BF369" s="20">
        <v>4</v>
      </c>
      <c r="BG369" s="19">
        <f>(BF369*$D369*$E369*$G369*$I369*$BG$14)</f>
        <v>70788.479999999996</v>
      </c>
      <c r="BH369" s="20"/>
      <c r="BI369" s="19">
        <f>(BH369*$D369*$E369*$G369*$I369*$BI$14)</f>
        <v>0</v>
      </c>
      <c r="BJ369" s="20">
        <v>0</v>
      </c>
      <c r="BK369" s="19">
        <f>(BJ369*$D369*$E369*$G369*$I369*$BK$14)</f>
        <v>0</v>
      </c>
      <c r="BL369" s="20">
        <f>19-10</f>
        <v>9</v>
      </c>
      <c r="BM369" s="19">
        <f>(BL369*$D369*$E369*$G369*$I369*$BM$14)</f>
        <v>175201.48800000001</v>
      </c>
      <c r="BN369" s="20"/>
      <c r="BO369" s="19">
        <f>(BN369*$D369*$E369*$G369*$I369*$BO$14)</f>
        <v>0</v>
      </c>
      <c r="BP369" s="20"/>
      <c r="BQ369" s="19">
        <f>(BP369*$D369*$E369*$G369*$I369*$BQ$14)</f>
        <v>0</v>
      </c>
      <c r="BR369" s="20">
        <v>1</v>
      </c>
      <c r="BS369" s="19">
        <f>(BR369*$D369*$E369*$G369*$I369*$BS$14)</f>
        <v>15927.407999999999</v>
      </c>
      <c r="BT369" s="20"/>
      <c r="BU369" s="19">
        <f>(BT369*$D369*$E369*$G369*$I369*$BU$14)</f>
        <v>0</v>
      </c>
      <c r="BV369" s="20"/>
      <c r="BW369" s="19">
        <f>(BV369*$D369*$E369*$G369*$I369*$BW$14)</f>
        <v>0</v>
      </c>
      <c r="BX369" s="20">
        <v>1</v>
      </c>
      <c r="BY369" s="22">
        <f>(BX369*$D369*$E369*$G369*$I369*$BY$14)</f>
        <v>17697.12</v>
      </c>
      <c r="BZ369" s="20">
        <v>0</v>
      </c>
      <c r="CA369" s="19">
        <f>(BZ369*$D369*$E369*$G369*$H369*$CA$14)</f>
        <v>0</v>
      </c>
      <c r="CB369" s="20">
        <v>1</v>
      </c>
      <c r="CC369" s="19">
        <f>(CB369*$D369*$E369*$G369*$H369*$CC$14)</f>
        <v>16664.787999999997</v>
      </c>
      <c r="CD369" s="20">
        <v>0</v>
      </c>
      <c r="CE369" s="21">
        <f>(CD369*$D369*$E369*$G369*$H369*$CE$14)</f>
        <v>0</v>
      </c>
      <c r="CF369" s="20"/>
      <c r="CG369" s="20">
        <f>(CF369*$D369*$E369*$G369*$H369*$CG$14)</f>
        <v>0</v>
      </c>
      <c r="CH369" s="20"/>
      <c r="CI369" s="19">
        <f>(CH369*$D369*$E369*$G369*$I369*$CI$14)</f>
        <v>0</v>
      </c>
      <c r="CJ369" s="20">
        <v>0</v>
      </c>
      <c r="CK369" s="19">
        <f>(CJ369*$D369*$E369*$G369*$H369*$CK$14)</f>
        <v>0</v>
      </c>
      <c r="CL369" s="20"/>
      <c r="CM369" s="19">
        <f>(CL369*$D369*$E369*$G369*$H369*$CM$14)</f>
        <v>0</v>
      </c>
      <c r="CN369" s="20"/>
      <c r="CO369" s="19">
        <f>(CN369*$D369*$E369*$G369*$H369*$CO$14)</f>
        <v>0</v>
      </c>
      <c r="CP369" s="20"/>
      <c r="CQ369" s="19">
        <f>(CP369*$D369*$E369*$G369*$H369*$CQ$14)</f>
        <v>0</v>
      </c>
      <c r="CR369" s="20"/>
      <c r="CS369" s="19">
        <f>(CR369*$D369*$E369*$G369*$H369*$CS$14)</f>
        <v>0</v>
      </c>
      <c r="CT369" s="20"/>
      <c r="CU369" s="19">
        <f>(CT369*$D369*$E369*$G369*$I369*$CU$14)</f>
        <v>0</v>
      </c>
      <c r="CV369" s="24">
        <v>0</v>
      </c>
      <c r="CW369" s="19">
        <f>(CV369*$D369*$E369*$G369*$I369*$CW$14)</f>
        <v>0</v>
      </c>
      <c r="CX369" s="20"/>
      <c r="CY369" s="19">
        <f>(CX369*$D369*$E369*$G369*$H369*$CY$14)</f>
        <v>0</v>
      </c>
      <c r="CZ369" s="20">
        <v>0</v>
      </c>
      <c r="DA369" s="19">
        <f>(CZ369*$D369*$E369*$G369*$I369*$DA$14)</f>
        <v>0</v>
      </c>
      <c r="DB369" s="20"/>
      <c r="DC369" s="19">
        <f>(DB369*$D369*$E369*$G369*$I369*$DC$14)</f>
        <v>0</v>
      </c>
      <c r="DD369" s="20"/>
      <c r="DE369" s="19">
        <f>(DD369*$D369*$E369*$G369*$I369*$DE$14)</f>
        <v>0</v>
      </c>
      <c r="DF369" s="20">
        <v>16</v>
      </c>
      <c r="DG369" s="19">
        <f>(DF369*$D369*$E369*$G369*$I369*$DG$14)</f>
        <v>319963.92959999997</v>
      </c>
      <c r="DH369" s="20">
        <v>9</v>
      </c>
      <c r="DI369" s="19">
        <f>(DH369*$D369*$E369*$G369*$J369*$DI$14)</f>
        <v>253700.856</v>
      </c>
      <c r="DJ369" s="20"/>
      <c r="DK369" s="19">
        <f>(DJ369*$D369*$E369*$G369*$K369*$DK$14)</f>
        <v>0</v>
      </c>
      <c r="DL369" s="19">
        <f t="shared" si="2043"/>
        <v>85</v>
      </c>
      <c r="DM369" s="19">
        <f t="shared" si="2043"/>
        <v>1610273.5895999998</v>
      </c>
    </row>
    <row r="370" spans="1:117" ht="30" customHeight="1" x14ac:dyDescent="0.25">
      <c r="A370" s="123"/>
      <c r="B370" s="81">
        <v>319</v>
      </c>
      <c r="C370" s="13" t="s">
        <v>489</v>
      </c>
      <c r="D370" s="14">
        <v>22900</v>
      </c>
      <c r="E370" s="23">
        <v>8.4</v>
      </c>
      <c r="F370" s="23"/>
      <c r="G370" s="16">
        <v>1</v>
      </c>
      <c r="H370" s="14">
        <v>1.4</v>
      </c>
      <c r="I370" s="14">
        <v>1.68</v>
      </c>
      <c r="J370" s="14">
        <v>2.23</v>
      </c>
      <c r="K370" s="17">
        <v>2.57</v>
      </c>
      <c r="L370" s="20"/>
      <c r="M370" s="19">
        <f t="shared" si="1984"/>
        <v>0</v>
      </c>
      <c r="N370" s="20"/>
      <c r="O370" s="20">
        <f>(N370*$D370*$E370*$G370*$H370*$O$14)</f>
        <v>0</v>
      </c>
      <c r="P370" s="20"/>
      <c r="Q370" s="19">
        <f>(P370*$D370*$E370*$G370*$H370*$Q$14)</f>
        <v>0</v>
      </c>
      <c r="R370" s="20"/>
      <c r="S370" s="19">
        <f t="shared" si="2045"/>
        <v>0</v>
      </c>
      <c r="T370" s="20"/>
      <c r="U370" s="19">
        <f>(T370*$D370*$E370*$G370*$H370*$U$14)</f>
        <v>0</v>
      </c>
      <c r="V370" s="20"/>
      <c r="W370" s="19">
        <f>(V370*$D370*$E370*$G370*$H370*$W$14)</f>
        <v>0</v>
      </c>
      <c r="X370" s="20"/>
      <c r="Y370" s="19">
        <f>(X370*$D370*$E370*$G370*$H370*$Y$14)</f>
        <v>0</v>
      </c>
      <c r="Z370" s="20"/>
      <c r="AA370" s="19">
        <f>(Z370*$D370*$E370*$G370*$H370*$AA$14)</f>
        <v>0</v>
      </c>
      <c r="AB370" s="20"/>
      <c r="AC370" s="19">
        <f>(AB370*$D370*$E370*$G370*$H370*$AC$14)</f>
        <v>0</v>
      </c>
      <c r="AD370" s="20"/>
      <c r="AE370" s="19">
        <f>(AD370*$D370*$E370*$G370*$H370*$AE$14)</f>
        <v>0</v>
      </c>
      <c r="AF370" s="77"/>
      <c r="AG370" s="19">
        <f>(AF370*$D370*$E370*$G370*$H370*$AG$14)</f>
        <v>0</v>
      </c>
      <c r="AH370" s="20"/>
      <c r="AI370" s="19">
        <f>(AH370*$D370*$E370*$G370*$H370*$AI$14)</f>
        <v>0</v>
      </c>
      <c r="AJ370" s="24">
        <v>0</v>
      </c>
      <c r="AK370" s="19">
        <f>(AJ370*$D370*$E370*$G370*$I370*$AK$14)</f>
        <v>0</v>
      </c>
      <c r="AL370" s="20"/>
      <c r="AM370" s="19">
        <f>(AL370*$D370*$E370*$G370*$I370*$AM$14)</f>
        <v>0</v>
      </c>
      <c r="AN370" s="20"/>
      <c r="AO370" s="19">
        <f>(AN370*$D370*$E370*$G370*$H370*$AO$14)</f>
        <v>0</v>
      </c>
      <c r="AP370" s="20"/>
      <c r="AQ370" s="20">
        <f>(AP370*$D370*$E370*$G370*$H370*$AQ$14)</f>
        <v>0</v>
      </c>
      <c r="AR370" s="20"/>
      <c r="AS370" s="20">
        <f>(AR370*$D370*$E370*$G370*$H370*$AS$14)</f>
        <v>0</v>
      </c>
      <c r="AT370" s="20"/>
      <c r="AU370" s="19">
        <f>(AT370*$D370*$E370*$G370*$H370*$AU$14)</f>
        <v>0</v>
      </c>
      <c r="AV370" s="20"/>
      <c r="AW370" s="19">
        <f>(AV370*$D370*$E370*$G370*$H370*$AW$14)</f>
        <v>0</v>
      </c>
      <c r="AX370" s="20"/>
      <c r="AY370" s="19">
        <f>(AX370*$D370*$E370*$G370*$H370*$AY$14)</f>
        <v>0</v>
      </c>
      <c r="AZ370" s="20"/>
      <c r="BA370" s="19">
        <f>(AZ370*$D370*$E370*$G370*$H370*$BA$14)</f>
        <v>0</v>
      </c>
      <c r="BB370" s="20"/>
      <c r="BC370" s="19">
        <f>(BB370*$D370*$E370*$G370*$H370*$BC$14)</f>
        <v>0</v>
      </c>
      <c r="BD370" s="20"/>
      <c r="BE370" s="19">
        <f>(BD370*$D370*$E370*$G370*$I370*$BE$14)</f>
        <v>0</v>
      </c>
      <c r="BF370" s="20"/>
      <c r="BG370" s="19">
        <f>(BF370*$D370*$E370*$G370*$I370*$BG$14)</f>
        <v>0</v>
      </c>
      <c r="BH370" s="20"/>
      <c r="BI370" s="19">
        <f>(BH370*$D370*$E370*$G370*$I370*$BI$14)</f>
        <v>0</v>
      </c>
      <c r="BJ370" s="20"/>
      <c r="BK370" s="19">
        <f>(BJ370*$D370*$E370*$G370*$I370*$BK$14)</f>
        <v>0</v>
      </c>
      <c r="BL370" s="20"/>
      <c r="BM370" s="19">
        <f>(BL370*$D370*$E370*$G370*$I370*$BM$14)</f>
        <v>0</v>
      </c>
      <c r="BN370" s="20"/>
      <c r="BO370" s="19">
        <f>(BN370*$D370*$E370*$G370*$I370*$BO$14)</f>
        <v>0</v>
      </c>
      <c r="BP370" s="20"/>
      <c r="BQ370" s="19">
        <f>(BP370*$D370*$E370*$G370*$I370*$BQ$14)</f>
        <v>0</v>
      </c>
      <c r="BR370" s="20"/>
      <c r="BS370" s="19">
        <f>(BR370*$D370*$E370*$G370*$I370*$BS$14)</f>
        <v>0</v>
      </c>
      <c r="BT370" s="20"/>
      <c r="BU370" s="19">
        <f>(BT370*$D370*$E370*$G370*$I370*$BU$14)</f>
        <v>0</v>
      </c>
      <c r="BV370" s="20"/>
      <c r="BW370" s="19">
        <f>(BV370*$D370*$E370*$G370*$I370*$BW$14)</f>
        <v>0</v>
      </c>
      <c r="BX370" s="20"/>
      <c r="BY370" s="22">
        <f>(BX370*$D370*$E370*$G370*$I370*$BY$14)</f>
        <v>0</v>
      </c>
      <c r="BZ370" s="20"/>
      <c r="CA370" s="19">
        <f>(BZ370*$D370*$E370*$G370*$H370*$CA$14)</f>
        <v>0</v>
      </c>
      <c r="CB370" s="20"/>
      <c r="CC370" s="19">
        <f>(CB370*$D370*$E370*$G370*$H370*$CC$14)</f>
        <v>0</v>
      </c>
      <c r="CD370" s="20"/>
      <c r="CE370" s="21">
        <f>(CD370*$D370*$E370*$G370*$H370*$CE$14)</f>
        <v>0</v>
      </c>
      <c r="CF370" s="20"/>
      <c r="CG370" s="20">
        <f>(CF370*$D370*$E370*$G370*$H370*$CG$14)</f>
        <v>0</v>
      </c>
      <c r="CH370" s="20"/>
      <c r="CI370" s="19">
        <f>(CH370*$D370*$E370*$G370*$I370*$CI$14)</f>
        <v>0</v>
      </c>
      <c r="CJ370" s="20"/>
      <c r="CK370" s="19">
        <f>(CJ370*$D370*$E370*$G370*$H370*$CK$14)</f>
        <v>0</v>
      </c>
      <c r="CL370" s="20"/>
      <c r="CM370" s="19">
        <f>(CL370*$D370*$E370*$G370*$H370*$CM$14)</f>
        <v>0</v>
      </c>
      <c r="CN370" s="20"/>
      <c r="CO370" s="19">
        <f>(CN370*$D370*$E370*$G370*$H370*$CO$14)</f>
        <v>0</v>
      </c>
      <c r="CP370" s="20"/>
      <c r="CQ370" s="19">
        <f>(CP370*$D370*$E370*$G370*$H370*$CQ$14)</f>
        <v>0</v>
      </c>
      <c r="CR370" s="20"/>
      <c r="CS370" s="19">
        <f>(CR370*$D370*$E370*$G370*$H370*$CS$14)</f>
        <v>0</v>
      </c>
      <c r="CT370" s="20"/>
      <c r="CU370" s="19">
        <f>(CT370*$D370*$E370*$G370*$I370*$CU$14)</f>
        <v>0</v>
      </c>
      <c r="CV370" s="24">
        <v>0</v>
      </c>
      <c r="CW370" s="19">
        <f>(CV370*$D370*$E370*$G370*$I370*$CW$14)</f>
        <v>0</v>
      </c>
      <c r="CX370" s="20"/>
      <c r="CY370" s="19">
        <f>(CX370*$D370*$E370*$G370*$H370*$CY$14)</f>
        <v>0</v>
      </c>
      <c r="CZ370" s="20"/>
      <c r="DA370" s="19">
        <f>(CZ370*$D370*$E370*$G370*$I370*$DA$14)</f>
        <v>0</v>
      </c>
      <c r="DB370" s="20"/>
      <c r="DC370" s="19">
        <f>(DB370*$D370*$E370*$G370*$I370*$DC$14)</f>
        <v>0</v>
      </c>
      <c r="DD370" s="20"/>
      <c r="DE370" s="19">
        <f>(DD370*$D370*$E370*$G370*$I370*$DE$14)</f>
        <v>0</v>
      </c>
      <c r="DF370" s="20"/>
      <c r="DG370" s="19">
        <f>(DF370*$D370*$E370*$G370*$I370*$DG$14)</f>
        <v>0</v>
      </c>
      <c r="DH370" s="20"/>
      <c r="DI370" s="19">
        <f>(DH370*$D370*$E370*$G370*$J370*$DI$14)</f>
        <v>0</v>
      </c>
      <c r="DJ370" s="20"/>
      <c r="DK370" s="19">
        <f>(DJ370*$D370*$E370*$G370*$K370*$DK$14)</f>
        <v>0</v>
      </c>
      <c r="DL370" s="19">
        <f t="shared" si="2043"/>
        <v>0</v>
      </c>
      <c r="DM370" s="19">
        <f t="shared" si="2043"/>
        <v>0</v>
      </c>
    </row>
    <row r="371" spans="1:117" ht="30" customHeight="1" x14ac:dyDescent="0.25">
      <c r="A371" s="123"/>
      <c r="B371" s="81">
        <v>320</v>
      </c>
      <c r="C371" s="13" t="s">
        <v>490</v>
      </c>
      <c r="D371" s="14">
        <v>22900</v>
      </c>
      <c r="E371" s="23">
        <v>2.3199999999999998</v>
      </c>
      <c r="F371" s="23"/>
      <c r="G371" s="16">
        <v>1</v>
      </c>
      <c r="H371" s="14">
        <v>1.4</v>
      </c>
      <c r="I371" s="14">
        <v>1.68</v>
      </c>
      <c r="J371" s="14">
        <v>2.23</v>
      </c>
      <c r="K371" s="17">
        <v>2.57</v>
      </c>
      <c r="L371" s="20"/>
      <c r="M371" s="19">
        <f>(L371*$D371*$E371*$G371*$H371)</f>
        <v>0</v>
      </c>
      <c r="N371" s="20"/>
      <c r="O371" s="20">
        <f>(N371*$D371*$E371*$G371*$H371)</f>
        <v>0</v>
      </c>
      <c r="P371" s="20"/>
      <c r="Q371" s="19">
        <f>(P371*$D371*$E371*$G371*$H371)</f>
        <v>0</v>
      </c>
      <c r="R371" s="20"/>
      <c r="S371" s="19">
        <f>(R371*$D371*$E371*$G371*$H371)</f>
        <v>0</v>
      </c>
      <c r="T371" s="20"/>
      <c r="U371" s="19">
        <f>(T371*$D371*$E371*$G371*$H371)</f>
        <v>0</v>
      </c>
      <c r="V371" s="20"/>
      <c r="W371" s="19">
        <f>(V371*$D371*$E371*$G371*$H371)</f>
        <v>0</v>
      </c>
      <c r="X371" s="20"/>
      <c r="Y371" s="19">
        <f>(X371*$D371*$E371*$G371*$H371)</f>
        <v>0</v>
      </c>
      <c r="Z371" s="20"/>
      <c r="AA371" s="19">
        <f>(Z371*$D371*$E371*$G371*$H371)</f>
        <v>0</v>
      </c>
      <c r="AB371" s="20"/>
      <c r="AC371" s="19">
        <f>(AB371*$D371*$E371*$G371*$H371)</f>
        <v>0</v>
      </c>
      <c r="AD371" s="20"/>
      <c r="AE371" s="19">
        <f>(AD371*$D371*$E371*$G371*$H371)</f>
        <v>0</v>
      </c>
      <c r="AF371" s="77"/>
      <c r="AG371" s="19">
        <f>(AF371*$D371*$E371*$G371*$H371)</f>
        <v>0</v>
      </c>
      <c r="AH371" s="20"/>
      <c r="AI371" s="19">
        <f>(AH371*$D371*$E371*$G371*$H371)</f>
        <v>0</v>
      </c>
      <c r="AJ371" s="24">
        <v>0</v>
      </c>
      <c r="AK371" s="19">
        <f>(AJ371*$D371*$E371*$G371*$I371)</f>
        <v>0</v>
      </c>
      <c r="AL371" s="20"/>
      <c r="AM371" s="19">
        <f>(AL371*$D371*$E371*$G371*$I371)</f>
        <v>0</v>
      </c>
      <c r="AN371" s="20"/>
      <c r="AO371" s="19">
        <f>(AN371*$D371*$E371*$G371*$H371)</f>
        <v>0</v>
      </c>
      <c r="AP371" s="20"/>
      <c r="AQ371" s="20">
        <f>(AP371*$D371*$E371*$G371*$H371)</f>
        <v>0</v>
      </c>
      <c r="AR371" s="20"/>
      <c r="AS371" s="20">
        <f>(AR371*$D371*$E371*$G371*$H371)</f>
        <v>0</v>
      </c>
      <c r="AT371" s="20"/>
      <c r="AU371" s="19">
        <f>(AT371*$D371*$E371*$G371*$H371)</f>
        <v>0</v>
      </c>
      <c r="AV371" s="20"/>
      <c r="AW371" s="19">
        <f>(AV371*$D371*$E371*$G371*$H371)</f>
        <v>0</v>
      </c>
      <c r="AX371" s="20"/>
      <c r="AY371" s="19">
        <f>(AX371*$D371*$E371*$G371*$H371)</f>
        <v>0</v>
      </c>
      <c r="AZ371" s="20"/>
      <c r="BA371" s="19">
        <f>(AZ371*$D371*$E371*$G371*$H371)</f>
        <v>0</v>
      </c>
      <c r="BB371" s="20"/>
      <c r="BC371" s="19">
        <f>(BB371*$D371*$E371*$G371*$H371)</f>
        <v>0</v>
      </c>
      <c r="BD371" s="20"/>
      <c r="BE371" s="19">
        <f>(BD371*$D371*$E371*$G371*$I371)</f>
        <v>0</v>
      </c>
      <c r="BF371" s="20"/>
      <c r="BG371" s="19">
        <f>(BF371*$D371*$E371*$G371*$I371)</f>
        <v>0</v>
      </c>
      <c r="BH371" s="20"/>
      <c r="BI371" s="19">
        <f>(BH371*$D371*$E371*$G371*$I371)</f>
        <v>0</v>
      </c>
      <c r="BJ371" s="20"/>
      <c r="BK371" s="19">
        <f>(BJ371*$D371*$E371*$G371*$I371)</f>
        <v>0</v>
      </c>
      <c r="BL371" s="20"/>
      <c r="BM371" s="19">
        <f>(BL371*$D371*$E371*$G371*$I371)</f>
        <v>0</v>
      </c>
      <c r="BN371" s="20"/>
      <c r="BO371" s="19">
        <f>(BN371*$D371*$E371*$G371*$I371)</f>
        <v>0</v>
      </c>
      <c r="BP371" s="20"/>
      <c r="BQ371" s="19">
        <f>(BP371*$D371*$E371*$G371*$I371)</f>
        <v>0</v>
      </c>
      <c r="BR371" s="20"/>
      <c r="BS371" s="19">
        <f>(BR371*$D371*$E371*$G371*$I371)</f>
        <v>0</v>
      </c>
      <c r="BT371" s="20"/>
      <c r="BU371" s="19">
        <f>(BT371*$D371*$E371*$G371*$I371)</f>
        <v>0</v>
      </c>
      <c r="BV371" s="20"/>
      <c r="BW371" s="19">
        <f>(BV371*$D371*$E371*$G371*$I371)</f>
        <v>0</v>
      </c>
      <c r="BX371" s="20"/>
      <c r="BY371" s="22">
        <f>(BX371*$D371*$E371*$G371*$I371)</f>
        <v>0</v>
      </c>
      <c r="BZ371" s="20"/>
      <c r="CA371" s="19">
        <f>(BZ371*$D371*$E371*$G371*$H371)</f>
        <v>0</v>
      </c>
      <c r="CB371" s="20"/>
      <c r="CC371" s="19">
        <f>(CB371*$D371*$E371*$G371*$H371)</f>
        <v>0</v>
      </c>
      <c r="CD371" s="20"/>
      <c r="CE371" s="21">
        <f>(CD371*$D371*$E371*$G371*$H371)</f>
        <v>0</v>
      </c>
      <c r="CF371" s="20"/>
      <c r="CG371" s="20">
        <f>(CF371*$D371*$E371*$G371*$H371)</f>
        <v>0</v>
      </c>
      <c r="CH371" s="20"/>
      <c r="CI371" s="19">
        <f>(CH371*$D371*$E371*$G371*$I371)</f>
        <v>0</v>
      </c>
      <c r="CJ371" s="20"/>
      <c r="CK371" s="19">
        <f>(CJ371*$D371*$E371*$G371*$H371)</f>
        <v>0</v>
      </c>
      <c r="CL371" s="20"/>
      <c r="CM371" s="19">
        <f>(CL371*$D371*$E371*$G371*$H371)</f>
        <v>0</v>
      </c>
      <c r="CN371" s="20"/>
      <c r="CO371" s="19">
        <f>(CN371*$D371*$E371*$G371*$H371)</f>
        <v>0</v>
      </c>
      <c r="CP371" s="20"/>
      <c r="CQ371" s="19">
        <f>(CP371*$D371*$E371*$G371*$H371)</f>
        <v>0</v>
      </c>
      <c r="CR371" s="20"/>
      <c r="CS371" s="19">
        <f>(CR371*$D371*$E371*$G371*$H371)</f>
        <v>0</v>
      </c>
      <c r="CT371" s="20"/>
      <c r="CU371" s="19">
        <f>(CT371*$D371*$E371*$G371*$I371)</f>
        <v>0</v>
      </c>
      <c r="CV371" s="24">
        <v>0</v>
      </c>
      <c r="CW371" s="19">
        <f>(CV371*$D371*$E371*$G371*$I371)</f>
        <v>0</v>
      </c>
      <c r="CX371" s="20"/>
      <c r="CY371" s="19">
        <f>(CX371*$D371*$E371*$G371*$H371)</f>
        <v>0</v>
      </c>
      <c r="CZ371" s="20"/>
      <c r="DA371" s="19">
        <f>(CZ371*$D371*$E371*$G371*$I371)</f>
        <v>0</v>
      </c>
      <c r="DB371" s="20"/>
      <c r="DC371" s="19">
        <f>(DB371*$D371*$E371*$G371*$I371)</f>
        <v>0</v>
      </c>
      <c r="DD371" s="20"/>
      <c r="DE371" s="19">
        <f>(DD371*$D371*$E371*$G371*$I371)</f>
        <v>0</v>
      </c>
      <c r="DF371" s="20"/>
      <c r="DG371" s="19">
        <f>(DF371*$D371*$E371*$G371*$I371)</f>
        <v>0</v>
      </c>
      <c r="DH371" s="20"/>
      <c r="DI371" s="19">
        <f>(DH371*$D371*$E371*$G371*$J371)</f>
        <v>0</v>
      </c>
      <c r="DJ371" s="123"/>
      <c r="DK371" s="19">
        <f>(DJ371*$D371*$E371*$G371*$K371)</f>
        <v>0</v>
      </c>
      <c r="DL371" s="19">
        <f t="shared" si="2043"/>
        <v>0</v>
      </c>
      <c r="DM371" s="19">
        <f t="shared" si="2043"/>
        <v>0</v>
      </c>
    </row>
    <row r="372" spans="1:117" ht="66.75" customHeight="1" x14ac:dyDescent="0.25">
      <c r="A372" s="123"/>
      <c r="B372" s="81">
        <v>321</v>
      </c>
      <c r="C372" s="13" t="s">
        <v>491</v>
      </c>
      <c r="D372" s="14">
        <v>22900</v>
      </c>
      <c r="E372" s="27">
        <v>18.149999999999999</v>
      </c>
      <c r="F372" s="27"/>
      <c r="G372" s="16">
        <v>1</v>
      </c>
      <c r="H372" s="14">
        <v>1.4</v>
      </c>
      <c r="I372" s="14">
        <v>1.68</v>
      </c>
      <c r="J372" s="14">
        <v>2.23</v>
      </c>
      <c r="K372" s="17">
        <v>2.57</v>
      </c>
      <c r="L372" s="20">
        <v>17</v>
      </c>
      <c r="M372" s="19">
        <f t="shared" ref="M372:M375" si="2046">(L372*$D372*$E372*$G372*$H372*$M$14)</f>
        <v>10881324.299999999</v>
      </c>
      <c r="N372" s="20"/>
      <c r="O372" s="20">
        <f>(N372*$D372*$E372*$G372*$H372*$O$14)</f>
        <v>0</v>
      </c>
      <c r="P372" s="20">
        <v>5</v>
      </c>
      <c r="Q372" s="19">
        <f>(P372*$D372*$E372*$G372*$H372*$Q$14)</f>
        <v>3200389.4999999995</v>
      </c>
      <c r="R372" s="20"/>
      <c r="S372" s="19">
        <f t="shared" ref="S372:S375" si="2047">(R372/12*7*$D372*$E372*$G372*$H372*$S$14)+(R372/12*5*$D372*$E372*$G372*$H372*$S$15)</f>
        <v>0</v>
      </c>
      <c r="T372" s="20"/>
      <c r="U372" s="19">
        <f>(T372*$D372*$E372*$G372*$H372*$U$14)</f>
        <v>0</v>
      </c>
      <c r="V372" s="20"/>
      <c r="W372" s="19">
        <f>(V372*$D372*$E372*$G372*$H372*$W$14)</f>
        <v>0</v>
      </c>
      <c r="X372" s="20"/>
      <c r="Y372" s="19">
        <f>(X372*$D372*$E372*$G372*$H372*$Y$14)</f>
        <v>0</v>
      </c>
      <c r="Z372" s="20"/>
      <c r="AA372" s="19">
        <f>(Z372*$D372*$E372*$G372*$H372*$AA$14)</f>
        <v>0</v>
      </c>
      <c r="AB372" s="20"/>
      <c r="AC372" s="19">
        <f>(AB372*$D372*$E372*$G372*$H372*$AC$14)</f>
        <v>0</v>
      </c>
      <c r="AD372" s="20"/>
      <c r="AE372" s="19">
        <f>(AD372*$D372*$E372*$G372*$H372*$AE$14)</f>
        <v>0</v>
      </c>
      <c r="AF372" s="77"/>
      <c r="AG372" s="19">
        <f>(AF372*$D372*$E372*$G372*$H372*$AG$14)</f>
        <v>0</v>
      </c>
      <c r="AH372" s="20">
        <v>3</v>
      </c>
      <c r="AI372" s="19">
        <f>(AH372*$D372*$E372*$G372*$H372*$AI$14)</f>
        <v>1920233.7000000002</v>
      </c>
      <c r="AJ372" s="24"/>
      <c r="AK372" s="19">
        <f>(AJ372*$D372*$E372*$G372*$I372*$AK$14)</f>
        <v>0</v>
      </c>
      <c r="AL372" s="20"/>
      <c r="AM372" s="19">
        <f>(AL372*$D372*$E372*$G372*$I372*$AM$14)</f>
        <v>0</v>
      </c>
      <c r="AN372" s="20"/>
      <c r="AO372" s="19">
        <f>(AN372*$D372*$E372*$G372*$H372*$AO$14)</f>
        <v>0</v>
      </c>
      <c r="AP372" s="20"/>
      <c r="AQ372" s="20">
        <f>(AP372*$D372*$E372*$G372*$H372*$AQ$14)</f>
        <v>0</v>
      </c>
      <c r="AR372" s="20"/>
      <c r="AS372" s="20">
        <f>(AR372*$D372*$E372*$G372*$H372*$AS$14)</f>
        <v>0</v>
      </c>
      <c r="AT372" s="20"/>
      <c r="AU372" s="19">
        <f>(AT372*$D372*$E372*$G372*$H372*$AU$14)</f>
        <v>0</v>
      </c>
      <c r="AV372" s="20"/>
      <c r="AW372" s="19">
        <f>(AV372*$D372*$E372*$G372*$H372*$AW$14)</f>
        <v>0</v>
      </c>
      <c r="AX372" s="20"/>
      <c r="AY372" s="19">
        <f>(AX372*$D372*$E372*$G372*$H372*$AY$14)</f>
        <v>0</v>
      </c>
      <c r="AZ372" s="20"/>
      <c r="BA372" s="19">
        <f>(AZ372*$D372*$E372*$G372*$H372*$BA$14)</f>
        <v>0</v>
      </c>
      <c r="BB372" s="20"/>
      <c r="BC372" s="19">
        <f>(BB372*$D372*$E372*$G372*$H372*$BC$14)</f>
        <v>0</v>
      </c>
      <c r="BD372" s="20">
        <v>55</v>
      </c>
      <c r="BE372" s="19">
        <f>(BD372*$D372*$E372*$G372*$I372*$BE$14)</f>
        <v>38404674</v>
      </c>
      <c r="BF372" s="20"/>
      <c r="BG372" s="19">
        <f>(BF372*$D372*$E372*$G372*$I372*$BG$14)</f>
        <v>0</v>
      </c>
      <c r="BH372" s="20"/>
      <c r="BI372" s="19">
        <f>(BH372*$D372*$E372*$G372*$I372*$BI$14)</f>
        <v>0</v>
      </c>
      <c r="BJ372" s="20"/>
      <c r="BK372" s="19">
        <f>(BJ372*$D372*$E372*$G372*$I372*$BK$14)</f>
        <v>0</v>
      </c>
      <c r="BL372" s="20"/>
      <c r="BM372" s="19">
        <f>(BL372*$D372*$E372*$G372*$I372*$BM$14)</f>
        <v>0</v>
      </c>
      <c r="BN372" s="20"/>
      <c r="BO372" s="19">
        <f>(BN372*$D372*$E372*$G372*$I372*$BO$14)</f>
        <v>0</v>
      </c>
      <c r="BP372" s="20">
        <v>5</v>
      </c>
      <c r="BQ372" s="19">
        <f>(BP372*$D372*$E372*$G372*$I372*$BQ$14)</f>
        <v>4364167.4999999991</v>
      </c>
      <c r="BR372" s="20"/>
      <c r="BS372" s="19">
        <f>(BR372*$D372*$E372*$G372*$I372*$BS$14)</f>
        <v>0</v>
      </c>
      <c r="BT372" s="20"/>
      <c r="BU372" s="19">
        <f>(BT372*$D372*$E372*$G372*$I372*$BU$14)</f>
        <v>0</v>
      </c>
      <c r="BV372" s="20">
        <v>15</v>
      </c>
      <c r="BW372" s="19">
        <f>(BV372*$D372*$E372*$G372*$I372*$BW$14)</f>
        <v>10474001.999999998</v>
      </c>
      <c r="BX372" s="20"/>
      <c r="BY372" s="22">
        <f>(BX372*$D372*$E372*$G372*$I372*$BY$14)</f>
        <v>0</v>
      </c>
      <c r="BZ372" s="20"/>
      <c r="CA372" s="19">
        <f>(BZ372*$D372*$E372*$G372*$H372*$CA$14)</f>
        <v>0</v>
      </c>
      <c r="CB372" s="20"/>
      <c r="CC372" s="19">
        <f>(CB372*$D372*$E372*$G372*$H372*$CC$14)</f>
        <v>0</v>
      </c>
      <c r="CD372" s="20"/>
      <c r="CE372" s="21">
        <f>(CD372*$D372*$E372*$G372*$H372*$CE$14)</f>
        <v>0</v>
      </c>
      <c r="CF372" s="20"/>
      <c r="CG372" s="20">
        <f>(CF372*$D372*$E372*$G372*$H372*$CG$14)</f>
        <v>0</v>
      </c>
      <c r="CH372" s="20"/>
      <c r="CI372" s="19">
        <f>(CH372*$D372*$E372*$G372*$I372*$CI$14)</f>
        <v>0</v>
      </c>
      <c r="CJ372" s="20"/>
      <c r="CK372" s="19">
        <f>(CJ372*$D372*$E372*$G372*$H372*$CK$14)</f>
        <v>0</v>
      </c>
      <c r="CL372" s="20"/>
      <c r="CM372" s="19">
        <f>(CL372*$D372*$E372*$G372*$H372*$CM$14)</f>
        <v>0</v>
      </c>
      <c r="CN372" s="20"/>
      <c r="CO372" s="19">
        <f>(CN372*$D372*$E372*$G372*$H372*$CO$14)</f>
        <v>0</v>
      </c>
      <c r="CP372" s="20"/>
      <c r="CQ372" s="19">
        <f>(CP372*$D372*$E372*$G372*$H372*$CQ$14)</f>
        <v>0</v>
      </c>
      <c r="CR372" s="20">
        <v>1</v>
      </c>
      <c r="CS372" s="19">
        <f>(CR372*$D372*$E372*$G372*$H372*$CS$14)</f>
        <v>657534.56999999983</v>
      </c>
      <c r="CT372" s="20"/>
      <c r="CU372" s="19">
        <f>(CT372*$D372*$E372*$G372*$I372*$CU$14)</f>
        <v>0</v>
      </c>
      <c r="CV372" s="24"/>
      <c r="CW372" s="19">
        <f>(CV372*$D372*$E372*$G372*$I372*$CW$14)</f>
        <v>0</v>
      </c>
      <c r="CX372" s="20"/>
      <c r="CY372" s="19">
        <f>(CX372*$D372*$E372*$G372*$H372*$CY$14)</f>
        <v>0</v>
      </c>
      <c r="CZ372" s="20"/>
      <c r="DA372" s="19">
        <f>(CZ372*$D372*$E372*$G372*$I372*$DA$14)</f>
        <v>0</v>
      </c>
      <c r="DB372" s="20"/>
      <c r="DC372" s="19">
        <f>(DB372*$D372*$E372*$G372*$I372*$DC$14)</f>
        <v>0</v>
      </c>
      <c r="DD372" s="20"/>
      <c r="DE372" s="19">
        <f>(DD372*$D372*$E372*$G372*$I372*$DE$14)</f>
        <v>0</v>
      </c>
      <c r="DF372" s="20"/>
      <c r="DG372" s="19">
        <f>(DF372*$D372*$E372*$G372*$I372*$DG$14)</f>
        <v>0</v>
      </c>
      <c r="DH372" s="20"/>
      <c r="DI372" s="19">
        <f>(DH372*$D372*$E372*$G372*$J372*$DI$14)</f>
        <v>0</v>
      </c>
      <c r="DJ372" s="123"/>
      <c r="DK372" s="19">
        <f>(DJ372*$D372*$E372*$G372*$K372*$DK$14)</f>
        <v>0</v>
      </c>
      <c r="DL372" s="19">
        <f t="shared" si="2043"/>
        <v>101</v>
      </c>
      <c r="DM372" s="19">
        <f t="shared" si="2043"/>
        <v>69902325.569999993</v>
      </c>
    </row>
    <row r="373" spans="1:117" ht="30" customHeight="1" x14ac:dyDescent="0.25">
      <c r="A373" s="123"/>
      <c r="B373" s="81">
        <v>322</v>
      </c>
      <c r="C373" s="13" t="s">
        <v>492</v>
      </c>
      <c r="D373" s="14">
        <v>22900</v>
      </c>
      <c r="E373" s="27">
        <v>2.0499999999999998</v>
      </c>
      <c r="F373" s="27"/>
      <c r="G373" s="16">
        <v>1</v>
      </c>
      <c r="H373" s="14">
        <v>1.4</v>
      </c>
      <c r="I373" s="14">
        <v>1.68</v>
      </c>
      <c r="J373" s="14">
        <v>2.23</v>
      </c>
      <c r="K373" s="17">
        <v>2.57</v>
      </c>
      <c r="L373" s="20"/>
      <c r="M373" s="19">
        <f t="shared" si="2046"/>
        <v>0</v>
      </c>
      <c r="N373" s="20"/>
      <c r="O373" s="20">
        <f>(N373*$D373*$E373*$G373*$H373*$O$14)</f>
        <v>0</v>
      </c>
      <c r="P373" s="20"/>
      <c r="Q373" s="19">
        <f>(P373*$D373*$E373*$G373*$H373*$Q$14)</f>
        <v>0</v>
      </c>
      <c r="R373" s="20">
        <v>12</v>
      </c>
      <c r="S373" s="19">
        <f t="shared" si="2047"/>
        <v>883974.34999999986</v>
      </c>
      <c r="T373" s="20"/>
      <c r="U373" s="19">
        <f>(T373*$D373*$E373*$G373*$H373*$U$14)</f>
        <v>0</v>
      </c>
      <c r="V373" s="20"/>
      <c r="W373" s="19">
        <f>(V373*$D373*$E373*$G373*$H373*$W$14)</f>
        <v>0</v>
      </c>
      <c r="X373" s="20"/>
      <c r="Y373" s="19">
        <f>(X373*$D373*$E373*$G373*$H373*$Y$14)</f>
        <v>0</v>
      </c>
      <c r="Z373" s="20"/>
      <c r="AA373" s="19">
        <f>(Z373*$D373*$E373*$G373*$H373*$AA$14)</f>
        <v>0</v>
      </c>
      <c r="AB373" s="20"/>
      <c r="AC373" s="19">
        <f>(AB373*$D373*$E373*$G373*$H373*$AC$14)</f>
        <v>0</v>
      </c>
      <c r="AD373" s="20"/>
      <c r="AE373" s="19">
        <f>(AD373*$D373*$E373*$G373*$H373*$AE$14)</f>
        <v>0</v>
      </c>
      <c r="AF373" s="77"/>
      <c r="AG373" s="19">
        <f>(AF373*$D373*$E373*$G373*$H373*$AG$14)</f>
        <v>0</v>
      </c>
      <c r="AH373" s="20">
        <v>3</v>
      </c>
      <c r="AI373" s="19">
        <f>(AH373*$D373*$E373*$G373*$H373*$AI$14)</f>
        <v>216885.90000000002</v>
      </c>
      <c r="AJ373" s="24"/>
      <c r="AK373" s="19">
        <f>(AJ373*$D373*$E373*$G373*$I373*$AK$14)</f>
        <v>0</v>
      </c>
      <c r="AL373" s="20"/>
      <c r="AM373" s="19">
        <f>(AL373*$D373*$E373*$G373*$I373*$AM$14)</f>
        <v>0</v>
      </c>
      <c r="AN373" s="20"/>
      <c r="AO373" s="19">
        <f>(AN373*$D373*$E373*$G373*$H373*$AO$14)</f>
        <v>0</v>
      </c>
      <c r="AP373" s="20"/>
      <c r="AQ373" s="20">
        <f>(AP373*$D373*$E373*$G373*$H373*$AQ$14)</f>
        <v>0</v>
      </c>
      <c r="AR373" s="20"/>
      <c r="AS373" s="20">
        <f>(AR373*$D373*$E373*$G373*$H373*$AS$14)</f>
        <v>0</v>
      </c>
      <c r="AT373" s="20"/>
      <c r="AU373" s="19">
        <f>(AT373*$D373*$E373*$G373*$H373*$AU$14)</f>
        <v>0</v>
      </c>
      <c r="AV373" s="20"/>
      <c r="AW373" s="19">
        <f>(AV373*$D373*$E373*$G373*$H373*$AW$14)</f>
        <v>0</v>
      </c>
      <c r="AX373" s="20"/>
      <c r="AY373" s="19">
        <f>(AX373*$D373*$E373*$G373*$H373*$AY$14)</f>
        <v>0</v>
      </c>
      <c r="AZ373" s="20"/>
      <c r="BA373" s="19">
        <f>(AZ373*$D373*$E373*$G373*$H373*$BA$14)</f>
        <v>0</v>
      </c>
      <c r="BB373" s="20"/>
      <c r="BC373" s="19">
        <f>(BB373*$D373*$E373*$G373*$H373*$BC$14)</f>
        <v>0</v>
      </c>
      <c r="BD373" s="20"/>
      <c r="BE373" s="19">
        <f>(BD373*$D373*$E373*$G373*$I373*$BE$14)</f>
        <v>0</v>
      </c>
      <c r="BF373" s="20"/>
      <c r="BG373" s="19">
        <f>(BF373*$D373*$E373*$G373*$I373*$BG$14)</f>
        <v>0</v>
      </c>
      <c r="BH373" s="20"/>
      <c r="BI373" s="19">
        <f>(BH373*$D373*$E373*$G373*$I373*$BI$14)</f>
        <v>0</v>
      </c>
      <c r="BJ373" s="20"/>
      <c r="BK373" s="19">
        <f>(BJ373*$D373*$E373*$G373*$I373*$BK$14)</f>
        <v>0</v>
      </c>
      <c r="BL373" s="20"/>
      <c r="BM373" s="19">
        <f>(BL373*$D373*$E373*$G373*$I373*$BM$14)</f>
        <v>0</v>
      </c>
      <c r="BN373" s="20"/>
      <c r="BO373" s="19">
        <f>(BN373*$D373*$E373*$G373*$I373*$BO$14)</f>
        <v>0</v>
      </c>
      <c r="BP373" s="20"/>
      <c r="BQ373" s="19">
        <f>(BP373*$D373*$E373*$G373*$I373*$BQ$14)</f>
        <v>0</v>
      </c>
      <c r="BR373" s="20"/>
      <c r="BS373" s="19">
        <f>(BR373*$D373*$E373*$G373*$I373*$BS$14)</f>
        <v>0</v>
      </c>
      <c r="BT373" s="20"/>
      <c r="BU373" s="19">
        <f>(BT373*$D373*$E373*$G373*$I373*$BU$14)</f>
        <v>0</v>
      </c>
      <c r="BV373" s="20"/>
      <c r="BW373" s="19">
        <f>(BV373*$D373*$E373*$G373*$I373*$BW$14)</f>
        <v>0</v>
      </c>
      <c r="BX373" s="20"/>
      <c r="BY373" s="22">
        <f>(BX373*$D373*$E373*$G373*$I373*$BY$14)</f>
        <v>0</v>
      </c>
      <c r="BZ373" s="20"/>
      <c r="CA373" s="19">
        <f>(BZ373*$D373*$E373*$G373*$H373*$CA$14)</f>
        <v>0</v>
      </c>
      <c r="CB373" s="20"/>
      <c r="CC373" s="19">
        <f>(CB373*$D373*$E373*$G373*$H373*$CC$14)</f>
        <v>0</v>
      </c>
      <c r="CD373" s="20"/>
      <c r="CE373" s="21">
        <f>(CD373*$D373*$E373*$G373*$H373*$CE$14)</f>
        <v>0</v>
      </c>
      <c r="CF373" s="20"/>
      <c r="CG373" s="20">
        <f>(CF373*$D373*$E373*$G373*$H373*$CG$14)</f>
        <v>0</v>
      </c>
      <c r="CH373" s="20"/>
      <c r="CI373" s="19">
        <f>(CH373*$D373*$E373*$G373*$I373*$CI$14)</f>
        <v>0</v>
      </c>
      <c r="CJ373" s="20"/>
      <c r="CK373" s="19">
        <f>(CJ373*$D373*$E373*$G373*$H373*$CK$14)</f>
        <v>0</v>
      </c>
      <c r="CL373" s="20"/>
      <c r="CM373" s="19">
        <f>(CL373*$D373*$E373*$G373*$H373*$CM$14)</f>
        <v>0</v>
      </c>
      <c r="CN373" s="20"/>
      <c r="CO373" s="19">
        <f>(CN373*$D373*$E373*$G373*$H373*$CO$14)</f>
        <v>0</v>
      </c>
      <c r="CP373" s="20"/>
      <c r="CQ373" s="19">
        <f>(CP373*$D373*$E373*$G373*$H373*$CQ$14)</f>
        <v>0</v>
      </c>
      <c r="CR373" s="20"/>
      <c r="CS373" s="19">
        <f>(CR373*$D373*$E373*$G373*$H373*$CS$14)</f>
        <v>0</v>
      </c>
      <c r="CT373" s="20"/>
      <c r="CU373" s="19">
        <f>(CT373*$D373*$E373*$G373*$I373*$CU$14)</f>
        <v>0</v>
      </c>
      <c r="CV373" s="24"/>
      <c r="CW373" s="19">
        <f>(CV373*$D373*$E373*$G373*$I373*$CW$14)</f>
        <v>0</v>
      </c>
      <c r="CX373" s="20"/>
      <c r="CY373" s="19">
        <f>(CX373*$D373*$E373*$G373*$H373*$CY$14)</f>
        <v>0</v>
      </c>
      <c r="CZ373" s="20"/>
      <c r="DA373" s="19">
        <f>(CZ373*$D373*$E373*$G373*$I373*$DA$14)</f>
        <v>0</v>
      </c>
      <c r="DB373" s="20"/>
      <c r="DC373" s="19">
        <f>(DB373*$D373*$E373*$G373*$I373*$DC$14)</f>
        <v>0</v>
      </c>
      <c r="DD373" s="20"/>
      <c r="DE373" s="19">
        <f>(DD373*$D373*$E373*$G373*$I373*$DE$14)</f>
        <v>0</v>
      </c>
      <c r="DF373" s="20"/>
      <c r="DG373" s="19">
        <f>(DF373*$D373*$E373*$G373*$I373*$DG$14)</f>
        <v>0</v>
      </c>
      <c r="DH373" s="20"/>
      <c r="DI373" s="19">
        <f>(DH373*$D373*$E373*$G373*$J373*$DI$14)</f>
        <v>0</v>
      </c>
      <c r="DJ373" s="123"/>
      <c r="DK373" s="19">
        <f>(DJ373*$D373*$E373*$G373*$K373*$DK$14)</f>
        <v>0</v>
      </c>
      <c r="DL373" s="19">
        <f t="shared" si="2043"/>
        <v>15</v>
      </c>
      <c r="DM373" s="19">
        <f t="shared" si="2043"/>
        <v>1100860.25</v>
      </c>
    </row>
    <row r="374" spans="1:117" ht="30" customHeight="1" x14ac:dyDescent="0.25">
      <c r="A374" s="123"/>
      <c r="B374" s="81">
        <v>323</v>
      </c>
      <c r="C374" s="13" t="s">
        <v>493</v>
      </c>
      <c r="D374" s="14">
        <v>22900</v>
      </c>
      <c r="E374" s="27">
        <v>7.81</v>
      </c>
      <c r="F374" s="27"/>
      <c r="G374" s="16">
        <v>1</v>
      </c>
      <c r="H374" s="14">
        <v>1.4</v>
      </c>
      <c r="I374" s="14">
        <v>1.68</v>
      </c>
      <c r="J374" s="14">
        <v>2.23</v>
      </c>
      <c r="K374" s="17">
        <v>2.57</v>
      </c>
      <c r="L374" s="20"/>
      <c r="M374" s="19">
        <f t="shared" si="2046"/>
        <v>0</v>
      </c>
      <c r="N374" s="20"/>
      <c r="O374" s="20">
        <f>(N374*$D374*$E374*$G374*$H374*$O$14)</f>
        <v>0</v>
      </c>
      <c r="P374" s="20"/>
      <c r="Q374" s="19">
        <f>(P374*$D374*$E374*$G374*$H374*$Q$14)</f>
        <v>0</v>
      </c>
      <c r="R374" s="20"/>
      <c r="S374" s="19">
        <f t="shared" si="2047"/>
        <v>0</v>
      </c>
      <c r="T374" s="20"/>
      <c r="U374" s="19">
        <f>(T374*$D374*$E374*$G374*$H374*$U$14)</f>
        <v>0</v>
      </c>
      <c r="V374" s="20"/>
      <c r="W374" s="19">
        <f>(V374*$D374*$E374*$G374*$H374*$W$14)</f>
        <v>0</v>
      </c>
      <c r="X374" s="20"/>
      <c r="Y374" s="19">
        <f>(X374*$D374*$E374*$G374*$H374*$Y$14)</f>
        <v>0</v>
      </c>
      <c r="Z374" s="20"/>
      <c r="AA374" s="19">
        <f>(Z374*$D374*$E374*$G374*$H374*$AA$14)</f>
        <v>0</v>
      </c>
      <c r="AB374" s="20"/>
      <c r="AC374" s="19">
        <f>(AB374*$D374*$E374*$G374*$H374*$AC$14)</f>
        <v>0</v>
      </c>
      <c r="AD374" s="20"/>
      <c r="AE374" s="19">
        <f>(AD374*$D374*$E374*$G374*$H374*$AE$14)</f>
        <v>0</v>
      </c>
      <c r="AF374" s="77"/>
      <c r="AG374" s="19">
        <f>(AF374*$D374*$E374*$G374*$H374*$AG$14)</f>
        <v>0</v>
      </c>
      <c r="AH374" s="20"/>
      <c r="AI374" s="19">
        <f>(AH374*$D374*$E374*$G374*$H374*$AI$14)</f>
        <v>0</v>
      </c>
      <c r="AJ374" s="24"/>
      <c r="AK374" s="19">
        <f>(AJ374*$D374*$E374*$G374*$I374*$AK$14)</f>
        <v>0</v>
      </c>
      <c r="AL374" s="20"/>
      <c r="AM374" s="19">
        <f>(AL374*$D374*$E374*$G374*$I374*$AM$14)</f>
        <v>0</v>
      </c>
      <c r="AN374" s="20"/>
      <c r="AO374" s="19">
        <f>(AN374*$D374*$E374*$G374*$H374*$AO$14)</f>
        <v>0</v>
      </c>
      <c r="AP374" s="20"/>
      <c r="AQ374" s="20">
        <f>(AP374*$D374*$E374*$G374*$H374*$AQ$14)</f>
        <v>0</v>
      </c>
      <c r="AR374" s="20"/>
      <c r="AS374" s="20">
        <f>(AR374*$D374*$E374*$G374*$H374*$AS$14)</f>
        <v>0</v>
      </c>
      <c r="AT374" s="20"/>
      <c r="AU374" s="19">
        <f>(AT374*$D374*$E374*$G374*$H374*$AU$14)</f>
        <v>0</v>
      </c>
      <c r="AV374" s="20"/>
      <c r="AW374" s="19">
        <f>(AV374*$D374*$E374*$G374*$H374*$AW$14)</f>
        <v>0</v>
      </c>
      <c r="AX374" s="20"/>
      <c r="AY374" s="19">
        <f>(AX374*$D374*$E374*$G374*$H374*$AY$14)</f>
        <v>0</v>
      </c>
      <c r="AZ374" s="20"/>
      <c r="BA374" s="19">
        <f>(AZ374*$D374*$E374*$G374*$H374*$BA$14)</f>
        <v>0</v>
      </c>
      <c r="BB374" s="20"/>
      <c r="BC374" s="19">
        <f>(BB374*$D374*$E374*$G374*$H374*$BC$14)</f>
        <v>0</v>
      </c>
      <c r="BD374" s="20"/>
      <c r="BE374" s="19">
        <f>(BD374*$D374*$E374*$G374*$I374*$BE$14)</f>
        <v>0</v>
      </c>
      <c r="BF374" s="20"/>
      <c r="BG374" s="19">
        <f>(BF374*$D374*$E374*$G374*$I374*$BG$14)</f>
        <v>0</v>
      </c>
      <c r="BH374" s="20"/>
      <c r="BI374" s="19">
        <f>(BH374*$D374*$E374*$G374*$I374*$BI$14)</f>
        <v>0</v>
      </c>
      <c r="BJ374" s="20"/>
      <c r="BK374" s="19">
        <f>(BJ374*$D374*$E374*$G374*$I374*$BK$14)</f>
        <v>0</v>
      </c>
      <c r="BL374" s="20"/>
      <c r="BM374" s="19">
        <f>(BL374*$D374*$E374*$G374*$I374*$BM$14)</f>
        <v>0</v>
      </c>
      <c r="BN374" s="20"/>
      <c r="BO374" s="19">
        <f>(BN374*$D374*$E374*$G374*$I374*$BO$14)</f>
        <v>0</v>
      </c>
      <c r="BP374" s="20"/>
      <c r="BQ374" s="19">
        <f>(BP374*$D374*$E374*$G374*$I374*$BQ$14)</f>
        <v>0</v>
      </c>
      <c r="BR374" s="20"/>
      <c r="BS374" s="19">
        <f>(BR374*$D374*$E374*$G374*$I374*$BS$14)</f>
        <v>0</v>
      </c>
      <c r="BT374" s="20"/>
      <c r="BU374" s="19">
        <f>(BT374*$D374*$E374*$G374*$I374*$BU$14)</f>
        <v>0</v>
      </c>
      <c r="BV374" s="20"/>
      <c r="BW374" s="19">
        <f>(BV374*$D374*$E374*$G374*$I374*$BW$14)</f>
        <v>0</v>
      </c>
      <c r="BX374" s="20"/>
      <c r="BY374" s="22">
        <f>(BX374*$D374*$E374*$G374*$I374*$BY$14)</f>
        <v>0</v>
      </c>
      <c r="BZ374" s="20"/>
      <c r="CA374" s="19">
        <f>(BZ374*$D374*$E374*$G374*$H374*$CA$14)</f>
        <v>0</v>
      </c>
      <c r="CB374" s="20"/>
      <c r="CC374" s="19">
        <f>(CB374*$D374*$E374*$G374*$H374*$CC$14)</f>
        <v>0</v>
      </c>
      <c r="CD374" s="20"/>
      <c r="CE374" s="21">
        <f>(CD374*$D374*$E374*$G374*$H374*$CE$14)</f>
        <v>0</v>
      </c>
      <c r="CF374" s="20"/>
      <c r="CG374" s="20">
        <f>(CF374*$D374*$E374*$G374*$H374*$CG$14)</f>
        <v>0</v>
      </c>
      <c r="CH374" s="20"/>
      <c r="CI374" s="19">
        <f>(CH374*$D374*$E374*$G374*$I374*$CI$14)</f>
        <v>0</v>
      </c>
      <c r="CJ374" s="20"/>
      <c r="CK374" s="19">
        <f>(CJ374*$D374*$E374*$G374*$H374*$CK$14)</f>
        <v>0</v>
      </c>
      <c r="CL374" s="20"/>
      <c r="CM374" s="19">
        <f>(CL374*$D374*$E374*$G374*$H374*$CM$14)</f>
        <v>0</v>
      </c>
      <c r="CN374" s="20"/>
      <c r="CO374" s="19">
        <f>(CN374*$D374*$E374*$G374*$H374*$CO$14)</f>
        <v>0</v>
      </c>
      <c r="CP374" s="20"/>
      <c r="CQ374" s="19">
        <f>(CP374*$D374*$E374*$G374*$H374*$CQ$14)</f>
        <v>0</v>
      </c>
      <c r="CR374" s="20"/>
      <c r="CS374" s="19">
        <f>(CR374*$D374*$E374*$G374*$H374*$CS$14)</f>
        <v>0</v>
      </c>
      <c r="CT374" s="20"/>
      <c r="CU374" s="19">
        <f>(CT374*$D374*$E374*$G374*$I374*$CU$14)</f>
        <v>0</v>
      </c>
      <c r="CV374" s="24"/>
      <c r="CW374" s="19">
        <f>(CV374*$D374*$E374*$G374*$I374*$CW$14)</f>
        <v>0</v>
      </c>
      <c r="CX374" s="20"/>
      <c r="CY374" s="19">
        <f>(CX374*$D374*$E374*$G374*$H374*$CY$14)</f>
        <v>0</v>
      </c>
      <c r="CZ374" s="20"/>
      <c r="DA374" s="19">
        <f>(CZ374*$D374*$E374*$G374*$I374*$DA$14)</f>
        <v>0</v>
      </c>
      <c r="DB374" s="20"/>
      <c r="DC374" s="19">
        <f>(DB374*$D374*$E374*$G374*$I374*$DC$14)</f>
        <v>0</v>
      </c>
      <c r="DD374" s="20"/>
      <c r="DE374" s="19">
        <f>(DD374*$D374*$E374*$G374*$I374*$DE$14)</f>
        <v>0</v>
      </c>
      <c r="DF374" s="20"/>
      <c r="DG374" s="19">
        <f>(DF374*$D374*$E374*$G374*$I374*$DG$14)</f>
        <v>0</v>
      </c>
      <c r="DH374" s="20"/>
      <c r="DI374" s="19">
        <f>(DH374*$D374*$E374*$G374*$J374*$DI$14)</f>
        <v>0</v>
      </c>
      <c r="DJ374" s="123"/>
      <c r="DK374" s="19">
        <f>(DJ374*$D374*$E374*$G374*$K374*$DK$14)</f>
        <v>0</v>
      </c>
      <c r="DL374" s="19">
        <f t="shared" si="2043"/>
        <v>0</v>
      </c>
      <c r="DM374" s="19">
        <f t="shared" si="2043"/>
        <v>0</v>
      </c>
    </row>
    <row r="375" spans="1:117" ht="30" customHeight="1" x14ac:dyDescent="0.25">
      <c r="A375" s="123"/>
      <c r="B375" s="81">
        <v>324</v>
      </c>
      <c r="C375" s="13" t="s">
        <v>494</v>
      </c>
      <c r="D375" s="14">
        <v>22900</v>
      </c>
      <c r="E375" s="27">
        <v>15.57</v>
      </c>
      <c r="F375" s="27"/>
      <c r="G375" s="16">
        <v>1</v>
      </c>
      <c r="H375" s="14">
        <v>1.4</v>
      </c>
      <c r="I375" s="14">
        <v>1.68</v>
      </c>
      <c r="J375" s="14">
        <v>2.23</v>
      </c>
      <c r="K375" s="17">
        <v>2.57</v>
      </c>
      <c r="L375" s="20">
        <v>3</v>
      </c>
      <c r="M375" s="19">
        <f t="shared" si="2046"/>
        <v>1647274.8599999999</v>
      </c>
      <c r="N375" s="20"/>
      <c r="O375" s="20">
        <f>(N375*$D375*$E375*$G375*$H375*$O$14)</f>
        <v>0</v>
      </c>
      <c r="P375" s="20"/>
      <c r="Q375" s="19">
        <f>(P375*$D375*$E375*$G375*$H375*$Q$14)</f>
        <v>0</v>
      </c>
      <c r="R375" s="20"/>
      <c r="S375" s="19">
        <f t="shared" si="2047"/>
        <v>0</v>
      </c>
      <c r="T375" s="20"/>
      <c r="U375" s="19">
        <f>(T375*$D375*$E375*$G375*$H375*$U$14)</f>
        <v>0</v>
      </c>
      <c r="V375" s="20"/>
      <c r="W375" s="19">
        <f>(V375*$D375*$E375*$G375*$H375*$W$14)</f>
        <v>0</v>
      </c>
      <c r="X375" s="20"/>
      <c r="Y375" s="19">
        <f>(X375*$D375*$E375*$G375*$H375*$Y$14)</f>
        <v>0</v>
      </c>
      <c r="Z375" s="20"/>
      <c r="AA375" s="19">
        <f>(Z375*$D375*$E375*$G375*$H375*$AA$14)</f>
        <v>0</v>
      </c>
      <c r="AB375" s="20"/>
      <c r="AC375" s="19">
        <f>(AB375*$D375*$E375*$G375*$H375*$AC$14)</f>
        <v>0</v>
      </c>
      <c r="AD375" s="20"/>
      <c r="AE375" s="19">
        <f>(AD375*$D375*$E375*$G375*$H375*$AE$14)</f>
        <v>0</v>
      </c>
      <c r="AF375" s="77"/>
      <c r="AG375" s="19">
        <f>(AF375*$D375*$E375*$G375*$H375*$AG$14)</f>
        <v>0</v>
      </c>
      <c r="AH375" s="20"/>
      <c r="AI375" s="19">
        <f>(AH375*$D375*$E375*$G375*$H375*$AI$14)</f>
        <v>0</v>
      </c>
      <c r="AJ375" s="24"/>
      <c r="AK375" s="19">
        <f>(AJ375*$D375*$E375*$G375*$I375*$AK$14)</f>
        <v>0</v>
      </c>
      <c r="AL375" s="20"/>
      <c r="AM375" s="19">
        <f>(AL375*$D375*$E375*$G375*$I375*$AM$14)</f>
        <v>0</v>
      </c>
      <c r="AN375" s="20"/>
      <c r="AO375" s="19">
        <f>(AN375*$D375*$E375*$G375*$H375*$AO$14)</f>
        <v>0</v>
      </c>
      <c r="AP375" s="20"/>
      <c r="AQ375" s="20">
        <f>(AP375*$D375*$E375*$G375*$H375*$AQ$14)</f>
        <v>0</v>
      </c>
      <c r="AR375" s="20"/>
      <c r="AS375" s="20">
        <f>(AR375*$D375*$E375*$G375*$H375*$AS$14)</f>
        <v>0</v>
      </c>
      <c r="AT375" s="20"/>
      <c r="AU375" s="19">
        <f>(AT375*$D375*$E375*$G375*$H375*$AU$14)</f>
        <v>0</v>
      </c>
      <c r="AV375" s="20"/>
      <c r="AW375" s="19">
        <f>(AV375*$D375*$E375*$G375*$H375*$AW$14)</f>
        <v>0</v>
      </c>
      <c r="AX375" s="20"/>
      <c r="AY375" s="19">
        <f>(AX375*$D375*$E375*$G375*$H375*$AY$14)</f>
        <v>0</v>
      </c>
      <c r="AZ375" s="20"/>
      <c r="BA375" s="19">
        <f>(AZ375*$D375*$E375*$G375*$H375*$BA$14)</f>
        <v>0</v>
      </c>
      <c r="BB375" s="20"/>
      <c r="BC375" s="19">
        <f>(BB375*$D375*$E375*$G375*$H375*$BC$14)</f>
        <v>0</v>
      </c>
      <c r="BD375" s="20"/>
      <c r="BE375" s="19">
        <f>(BD375*$D375*$E375*$G375*$I375*$BE$14)</f>
        <v>0</v>
      </c>
      <c r="BF375" s="20"/>
      <c r="BG375" s="19">
        <f>(BF375*$D375*$E375*$G375*$I375*$BG$14)</f>
        <v>0</v>
      </c>
      <c r="BH375" s="20"/>
      <c r="BI375" s="19">
        <f>(BH375*$D375*$E375*$G375*$I375*$BI$14)</f>
        <v>0</v>
      </c>
      <c r="BJ375" s="20"/>
      <c r="BK375" s="19">
        <f>(BJ375*$D375*$E375*$G375*$I375*$BK$14)</f>
        <v>0</v>
      </c>
      <c r="BL375" s="20"/>
      <c r="BM375" s="19">
        <f>(BL375*$D375*$E375*$G375*$I375*$BM$14)</f>
        <v>0</v>
      </c>
      <c r="BN375" s="20"/>
      <c r="BO375" s="19">
        <f>(BN375*$D375*$E375*$G375*$I375*$BO$14)</f>
        <v>0</v>
      </c>
      <c r="BP375" s="20"/>
      <c r="BQ375" s="19">
        <f>(BP375*$D375*$E375*$G375*$I375*$BQ$14)</f>
        <v>0</v>
      </c>
      <c r="BR375" s="20"/>
      <c r="BS375" s="19">
        <f>(BR375*$D375*$E375*$G375*$I375*$BS$14)</f>
        <v>0</v>
      </c>
      <c r="BT375" s="20"/>
      <c r="BU375" s="19">
        <f>(BT375*$D375*$E375*$G375*$I375*$BU$14)</f>
        <v>0</v>
      </c>
      <c r="BV375" s="20"/>
      <c r="BW375" s="19">
        <f>(BV375*$D375*$E375*$G375*$I375*$BW$14)</f>
        <v>0</v>
      </c>
      <c r="BX375" s="20"/>
      <c r="BY375" s="22">
        <f>(BX375*$D375*$E375*$G375*$I375*$BY$14)</f>
        <v>0</v>
      </c>
      <c r="BZ375" s="20"/>
      <c r="CA375" s="19">
        <f>(BZ375*$D375*$E375*$G375*$H375*$CA$14)</f>
        <v>0</v>
      </c>
      <c r="CB375" s="20"/>
      <c r="CC375" s="19">
        <f>(CB375*$D375*$E375*$G375*$H375*$CC$14)</f>
        <v>0</v>
      </c>
      <c r="CD375" s="20"/>
      <c r="CE375" s="21">
        <f>(CD375*$D375*$E375*$G375*$H375*$CE$14)</f>
        <v>0</v>
      </c>
      <c r="CF375" s="20"/>
      <c r="CG375" s="20">
        <f>(CF375*$D375*$E375*$G375*$H375*$CG$14)</f>
        <v>0</v>
      </c>
      <c r="CH375" s="20"/>
      <c r="CI375" s="19">
        <f>(CH375*$D375*$E375*$G375*$I375*$CI$14)</f>
        <v>0</v>
      </c>
      <c r="CJ375" s="20"/>
      <c r="CK375" s="19">
        <f>(CJ375*$D375*$E375*$G375*$H375*$CK$14)</f>
        <v>0</v>
      </c>
      <c r="CL375" s="20"/>
      <c r="CM375" s="19">
        <f>(CL375*$D375*$E375*$G375*$H375*$CM$14)</f>
        <v>0</v>
      </c>
      <c r="CN375" s="20"/>
      <c r="CO375" s="19">
        <f>(CN375*$D375*$E375*$G375*$H375*$CO$14)</f>
        <v>0</v>
      </c>
      <c r="CP375" s="20"/>
      <c r="CQ375" s="19">
        <f>(CP375*$D375*$E375*$G375*$H375*$CQ$14)</f>
        <v>0</v>
      </c>
      <c r="CR375" s="20"/>
      <c r="CS375" s="19">
        <f>(CR375*$D375*$E375*$G375*$H375*$CS$14)</f>
        <v>0</v>
      </c>
      <c r="CT375" s="20"/>
      <c r="CU375" s="19">
        <f>(CT375*$D375*$E375*$G375*$I375*$CU$14)</f>
        <v>0</v>
      </c>
      <c r="CV375" s="24"/>
      <c r="CW375" s="19">
        <f>(CV375*$D375*$E375*$G375*$I375*$CW$14)</f>
        <v>0</v>
      </c>
      <c r="CX375" s="20"/>
      <c r="CY375" s="19">
        <f>(CX375*$D375*$E375*$G375*$H375*$CY$14)</f>
        <v>0</v>
      </c>
      <c r="CZ375" s="20"/>
      <c r="DA375" s="19">
        <f>(CZ375*$D375*$E375*$G375*$I375*$DA$14)</f>
        <v>0</v>
      </c>
      <c r="DB375" s="20"/>
      <c r="DC375" s="19">
        <f>(DB375*$D375*$E375*$G375*$I375*$DC$14)</f>
        <v>0</v>
      </c>
      <c r="DD375" s="20"/>
      <c r="DE375" s="19">
        <f>(DD375*$D375*$E375*$G375*$I375*$DE$14)</f>
        <v>0</v>
      </c>
      <c r="DF375" s="20"/>
      <c r="DG375" s="19">
        <f>(DF375*$D375*$E375*$G375*$I375*$DG$14)</f>
        <v>0</v>
      </c>
      <c r="DH375" s="20"/>
      <c r="DI375" s="19">
        <f>(DH375*$D375*$E375*$G375*$J375*$DI$14)</f>
        <v>0</v>
      </c>
      <c r="DJ375" s="123"/>
      <c r="DK375" s="19">
        <f>(DJ375*$D375*$E375*$G375*$K375*$DK$14)</f>
        <v>0</v>
      </c>
      <c r="DL375" s="19">
        <f t="shared" si="2043"/>
        <v>3</v>
      </c>
      <c r="DM375" s="19">
        <f t="shared" si="2043"/>
        <v>1647274.8599999999</v>
      </c>
    </row>
    <row r="376" spans="1:117" ht="26.25" customHeight="1" x14ac:dyDescent="0.25">
      <c r="A376" s="124">
        <v>37</v>
      </c>
      <c r="B376" s="126"/>
      <c r="C376" s="56" t="s">
        <v>495</v>
      </c>
      <c r="D376" s="62">
        <v>22900</v>
      </c>
      <c r="E376" s="65">
        <v>1</v>
      </c>
      <c r="F376" s="54"/>
      <c r="G376" s="63">
        <v>1</v>
      </c>
      <c r="H376" s="62">
        <v>1.4</v>
      </c>
      <c r="I376" s="62">
        <v>1.68</v>
      </c>
      <c r="J376" s="62">
        <v>2.23</v>
      </c>
      <c r="K376" s="64">
        <v>2.57</v>
      </c>
      <c r="L376" s="28">
        <f>SUM(L377:L394)</f>
        <v>50</v>
      </c>
      <c r="M376" s="28">
        <f t="shared" ref="M376:BX376" si="2048">SUM(M377:M394)</f>
        <v>2309923</v>
      </c>
      <c r="N376" s="61">
        <f t="shared" si="2048"/>
        <v>50</v>
      </c>
      <c r="O376" s="61">
        <f t="shared" si="2048"/>
        <v>2309923</v>
      </c>
      <c r="P376" s="28">
        <f t="shared" si="2048"/>
        <v>0</v>
      </c>
      <c r="Q376" s="28">
        <f t="shared" si="2048"/>
        <v>0</v>
      </c>
      <c r="R376" s="61">
        <f t="shared" si="2048"/>
        <v>0</v>
      </c>
      <c r="S376" s="61">
        <f t="shared" si="2048"/>
        <v>0</v>
      </c>
      <c r="T376" s="28">
        <f t="shared" si="2048"/>
        <v>0</v>
      </c>
      <c r="U376" s="28">
        <f t="shared" si="2048"/>
        <v>0</v>
      </c>
      <c r="V376" s="28">
        <f t="shared" si="2048"/>
        <v>0</v>
      </c>
      <c r="W376" s="28">
        <f t="shared" si="2048"/>
        <v>0</v>
      </c>
      <c r="X376" s="28">
        <f t="shared" si="2048"/>
        <v>0</v>
      </c>
      <c r="Y376" s="28">
        <f t="shared" si="2048"/>
        <v>0</v>
      </c>
      <c r="Z376" s="28">
        <f t="shared" si="2048"/>
        <v>0</v>
      </c>
      <c r="AA376" s="28">
        <f t="shared" si="2048"/>
        <v>0</v>
      </c>
      <c r="AB376" s="28">
        <f t="shared" si="2048"/>
        <v>60</v>
      </c>
      <c r="AC376" s="28">
        <f t="shared" si="2048"/>
        <v>2771907.6</v>
      </c>
      <c r="AD376" s="28">
        <f t="shared" si="2048"/>
        <v>0</v>
      </c>
      <c r="AE376" s="28">
        <f t="shared" si="2048"/>
        <v>0</v>
      </c>
      <c r="AF376" s="28">
        <f t="shared" si="2048"/>
        <v>0</v>
      </c>
      <c r="AG376" s="28">
        <f t="shared" si="2048"/>
        <v>0</v>
      </c>
      <c r="AH376" s="28">
        <f t="shared" si="2048"/>
        <v>0</v>
      </c>
      <c r="AI376" s="28">
        <f t="shared" si="2048"/>
        <v>0</v>
      </c>
      <c r="AJ376" s="12">
        <f t="shared" si="2048"/>
        <v>0</v>
      </c>
      <c r="AK376" s="28">
        <f t="shared" si="2048"/>
        <v>0</v>
      </c>
      <c r="AL376" s="28">
        <f t="shared" si="2048"/>
        <v>0</v>
      </c>
      <c r="AM376" s="28">
        <f t="shared" si="2048"/>
        <v>0</v>
      </c>
      <c r="AN376" s="61">
        <v>0</v>
      </c>
      <c r="AO376" s="61">
        <f t="shared" si="2048"/>
        <v>0</v>
      </c>
      <c r="AP376" s="61">
        <f t="shared" si="2048"/>
        <v>0</v>
      </c>
      <c r="AQ376" s="61">
        <f t="shared" si="2048"/>
        <v>0</v>
      </c>
      <c r="AR376" s="61">
        <f t="shared" si="2048"/>
        <v>0</v>
      </c>
      <c r="AS376" s="61">
        <f t="shared" si="2048"/>
        <v>0</v>
      </c>
      <c r="AT376" s="28">
        <f t="shared" si="2048"/>
        <v>0</v>
      </c>
      <c r="AU376" s="28">
        <f t="shared" si="2048"/>
        <v>0</v>
      </c>
      <c r="AV376" s="28">
        <f t="shared" si="2048"/>
        <v>0</v>
      </c>
      <c r="AW376" s="28">
        <f t="shared" si="2048"/>
        <v>0</v>
      </c>
      <c r="AX376" s="28">
        <f t="shared" si="2048"/>
        <v>0</v>
      </c>
      <c r="AY376" s="28">
        <f t="shared" si="2048"/>
        <v>0</v>
      </c>
      <c r="AZ376" s="28">
        <f t="shared" si="2048"/>
        <v>0</v>
      </c>
      <c r="BA376" s="28">
        <f t="shared" si="2048"/>
        <v>0</v>
      </c>
      <c r="BB376" s="28">
        <f t="shared" si="2048"/>
        <v>0</v>
      </c>
      <c r="BC376" s="28">
        <f t="shared" si="2048"/>
        <v>0</v>
      </c>
      <c r="BD376" s="28">
        <f t="shared" si="2048"/>
        <v>50</v>
      </c>
      <c r="BE376" s="28">
        <f t="shared" si="2048"/>
        <v>2519916</v>
      </c>
      <c r="BF376" s="61">
        <v>50</v>
      </c>
      <c r="BG376" s="61">
        <f t="shared" si="2048"/>
        <v>2519916</v>
      </c>
      <c r="BH376" s="61">
        <f t="shared" si="2048"/>
        <v>0</v>
      </c>
      <c r="BI376" s="61">
        <f t="shared" si="2048"/>
        <v>0</v>
      </c>
      <c r="BJ376" s="28">
        <f t="shared" si="2048"/>
        <v>0</v>
      </c>
      <c r="BK376" s="28">
        <f t="shared" si="2048"/>
        <v>0</v>
      </c>
      <c r="BL376" s="61">
        <f t="shared" si="2048"/>
        <v>0</v>
      </c>
      <c r="BM376" s="61">
        <f t="shared" si="2048"/>
        <v>0</v>
      </c>
      <c r="BN376" s="28">
        <f t="shared" si="2048"/>
        <v>0</v>
      </c>
      <c r="BO376" s="28">
        <f t="shared" si="2048"/>
        <v>0</v>
      </c>
      <c r="BP376" s="28">
        <f t="shared" si="2048"/>
        <v>0</v>
      </c>
      <c r="BQ376" s="28">
        <f t="shared" si="2048"/>
        <v>0</v>
      </c>
      <c r="BR376" s="28">
        <f t="shared" si="2048"/>
        <v>0</v>
      </c>
      <c r="BS376" s="28">
        <f t="shared" si="2048"/>
        <v>0</v>
      </c>
      <c r="BT376" s="28">
        <f t="shared" si="2048"/>
        <v>0</v>
      </c>
      <c r="BU376" s="28">
        <f t="shared" si="2048"/>
        <v>0</v>
      </c>
      <c r="BV376" s="28">
        <f t="shared" si="2048"/>
        <v>0</v>
      </c>
      <c r="BW376" s="28">
        <f t="shared" si="2048"/>
        <v>0</v>
      </c>
      <c r="BX376" s="28">
        <f t="shared" si="2048"/>
        <v>0</v>
      </c>
      <c r="BY376" s="28">
        <f t="shared" ref="BY376:DM376" si="2049">SUM(BY377:BY394)</f>
        <v>0</v>
      </c>
      <c r="BZ376" s="28">
        <f t="shared" si="2049"/>
        <v>0</v>
      </c>
      <c r="CA376" s="28">
        <f t="shared" si="2049"/>
        <v>0</v>
      </c>
      <c r="CB376" s="28">
        <f t="shared" si="2049"/>
        <v>0</v>
      </c>
      <c r="CC376" s="28">
        <f t="shared" si="2049"/>
        <v>0</v>
      </c>
      <c r="CD376" s="28">
        <f t="shared" si="2049"/>
        <v>0</v>
      </c>
      <c r="CE376" s="29">
        <f t="shared" si="2049"/>
        <v>0</v>
      </c>
      <c r="CF376" s="61">
        <f t="shared" si="2049"/>
        <v>812</v>
      </c>
      <c r="CG376" s="61">
        <f t="shared" si="2049"/>
        <v>27205282.439999998</v>
      </c>
      <c r="CH376" s="28">
        <f t="shared" si="2049"/>
        <v>0</v>
      </c>
      <c r="CI376" s="28">
        <f t="shared" si="2049"/>
        <v>0</v>
      </c>
      <c r="CJ376" s="28">
        <f t="shared" si="2049"/>
        <v>0</v>
      </c>
      <c r="CK376" s="28">
        <f t="shared" si="2049"/>
        <v>0</v>
      </c>
      <c r="CL376" s="28">
        <f t="shared" si="2049"/>
        <v>0</v>
      </c>
      <c r="CM376" s="28">
        <f t="shared" si="2049"/>
        <v>0</v>
      </c>
      <c r="CN376" s="28">
        <f t="shared" si="2049"/>
        <v>0</v>
      </c>
      <c r="CO376" s="28">
        <f t="shared" si="2049"/>
        <v>0</v>
      </c>
      <c r="CP376" s="28">
        <f t="shared" si="2049"/>
        <v>0</v>
      </c>
      <c r="CQ376" s="28">
        <f t="shared" si="2049"/>
        <v>0</v>
      </c>
      <c r="CR376" s="28">
        <f t="shared" si="2049"/>
        <v>0</v>
      </c>
      <c r="CS376" s="28">
        <f t="shared" si="2049"/>
        <v>0</v>
      </c>
      <c r="CT376" s="28">
        <f t="shared" si="2049"/>
        <v>0</v>
      </c>
      <c r="CU376" s="28">
        <f t="shared" si="2049"/>
        <v>0</v>
      </c>
      <c r="CV376" s="28">
        <f t="shared" si="2049"/>
        <v>0</v>
      </c>
      <c r="CW376" s="28">
        <f t="shared" si="2049"/>
        <v>0</v>
      </c>
      <c r="CX376" s="28">
        <f>SUM(CX377:CX394)</f>
        <v>2600</v>
      </c>
      <c r="CY376" s="28">
        <f>SUM(CY377:CY394)</f>
        <v>87525146.519999996</v>
      </c>
      <c r="CZ376" s="28">
        <f t="shared" si="2049"/>
        <v>0</v>
      </c>
      <c r="DA376" s="28">
        <f t="shared" si="2049"/>
        <v>0</v>
      </c>
      <c r="DB376" s="28">
        <f>SUM(DB377:DB394)</f>
        <v>190</v>
      </c>
      <c r="DC376" s="28">
        <f>SUM(DC377:DC394)</f>
        <v>15069482.4</v>
      </c>
      <c r="DD376" s="28">
        <f t="shared" si="2049"/>
        <v>0</v>
      </c>
      <c r="DE376" s="28">
        <f t="shared" si="2049"/>
        <v>0</v>
      </c>
      <c r="DF376" s="28">
        <f t="shared" si="2049"/>
        <v>0</v>
      </c>
      <c r="DG376" s="28">
        <f t="shared" si="2049"/>
        <v>0</v>
      </c>
      <c r="DH376" s="28">
        <v>0</v>
      </c>
      <c r="DI376" s="28">
        <f t="shared" si="2049"/>
        <v>0</v>
      </c>
      <c r="DJ376" s="28">
        <f t="shared" si="2049"/>
        <v>0</v>
      </c>
      <c r="DK376" s="28">
        <f t="shared" si="2049"/>
        <v>0</v>
      </c>
      <c r="DL376" s="28">
        <f>SUM(DL377:DL394)</f>
        <v>3602</v>
      </c>
      <c r="DM376" s="28">
        <f t="shared" si="2049"/>
        <v>129799911.36</v>
      </c>
    </row>
    <row r="377" spans="1:117" ht="54" customHeight="1" x14ac:dyDescent="0.25">
      <c r="A377" s="123"/>
      <c r="B377" s="81">
        <v>325</v>
      </c>
      <c r="C377" s="13" t="s">
        <v>496</v>
      </c>
      <c r="D377" s="14">
        <v>22900</v>
      </c>
      <c r="E377" s="23">
        <v>1.31</v>
      </c>
      <c r="F377" s="23"/>
      <c r="G377" s="16">
        <v>1</v>
      </c>
      <c r="H377" s="14">
        <v>1.4</v>
      </c>
      <c r="I377" s="14">
        <v>1.68</v>
      </c>
      <c r="J377" s="14">
        <v>2.23</v>
      </c>
      <c r="K377" s="17">
        <v>2.57</v>
      </c>
      <c r="L377" s="20">
        <v>50</v>
      </c>
      <c r="M377" s="19">
        <f t="shared" ref="M377:M385" si="2050">(L377*$D377*$E377*$G377*$H377*$M$14)</f>
        <v>2309923</v>
      </c>
      <c r="N377" s="20">
        <v>50</v>
      </c>
      <c r="O377" s="20">
        <f t="shared" ref="O377:O385" si="2051">(N377*$D377*$E377*$G377*$H377*$O$14)</f>
        <v>2309923</v>
      </c>
      <c r="P377" s="20"/>
      <c r="Q377" s="19">
        <f t="shared" ref="Q377:Q385" si="2052">(P377*$D377*$E377*$G377*$H377*$Q$14)</f>
        <v>0</v>
      </c>
      <c r="R377" s="20"/>
      <c r="S377" s="19">
        <f t="shared" ref="S377:S394" si="2053">(R377/12*7*$D377*$E377*$G377*$H377*$S$14)+(R377/12*5*$D377*$E377*$G377*$H377*$S$15)</f>
        <v>0</v>
      </c>
      <c r="T377" s="20"/>
      <c r="U377" s="19">
        <f t="shared" ref="U377:U385" si="2054">(T377*$D377*$E377*$G377*$H377*$U$14)</f>
        <v>0</v>
      </c>
      <c r="V377" s="20"/>
      <c r="W377" s="19">
        <f t="shared" ref="W377:W385" si="2055">(V377*$D377*$E377*$G377*$H377*$W$14)</f>
        <v>0</v>
      </c>
      <c r="X377" s="20"/>
      <c r="Y377" s="19">
        <f t="shared" ref="Y377:Y385" si="2056">(X377*$D377*$E377*$G377*$H377*$Y$14)</f>
        <v>0</v>
      </c>
      <c r="Z377" s="20"/>
      <c r="AA377" s="19">
        <f t="shared" ref="AA377:AA385" si="2057">(Z377*$D377*$E377*$G377*$H377*$AA$14)</f>
        <v>0</v>
      </c>
      <c r="AB377" s="20">
        <v>60</v>
      </c>
      <c r="AC377" s="19">
        <f t="shared" ref="AC377:AC385" si="2058">(AB377*$D377*$E377*$G377*$H377*$AC$14)</f>
        <v>2771907.6</v>
      </c>
      <c r="AD377" s="20"/>
      <c r="AE377" s="19">
        <f t="shared" ref="AE377:AE385" si="2059">(AD377*$D377*$E377*$G377*$H377*$AE$14)</f>
        <v>0</v>
      </c>
      <c r="AF377" s="77"/>
      <c r="AG377" s="19">
        <f t="shared" ref="AG377:AG385" si="2060">(AF377*$D377*$E377*$G377*$H377*$AG$14)</f>
        <v>0</v>
      </c>
      <c r="AH377" s="20"/>
      <c r="AI377" s="19">
        <f t="shared" ref="AI377:AI385" si="2061">(AH377*$D377*$E377*$G377*$H377*$AI$14)</f>
        <v>0</v>
      </c>
      <c r="AJ377" s="24">
        <v>0</v>
      </c>
      <c r="AK377" s="19">
        <f t="shared" ref="AK377:AK385" si="2062">(AJ377*$D377*$E377*$G377*$I377*$AK$14)</f>
        <v>0</v>
      </c>
      <c r="AL377" s="20"/>
      <c r="AM377" s="19">
        <f t="shared" ref="AM377:AM385" si="2063">(AL377*$D377*$E377*$G377*$I377*$AM$14)</f>
        <v>0</v>
      </c>
      <c r="AN377" s="20"/>
      <c r="AO377" s="19">
        <f t="shared" ref="AO377:AO385" si="2064">(AN377*$D377*$E377*$G377*$H377*$AO$14)</f>
        <v>0</v>
      </c>
      <c r="AP377" s="20"/>
      <c r="AQ377" s="20">
        <f t="shared" ref="AQ377:AQ385" si="2065">(AP377*$D377*$E377*$G377*$H377*$AQ$14)</f>
        <v>0</v>
      </c>
      <c r="AR377" s="20"/>
      <c r="AS377" s="20">
        <f t="shared" ref="AS377:AS385" si="2066">(AR377*$D377*$E377*$G377*$H377*$AS$14)</f>
        <v>0</v>
      </c>
      <c r="AT377" s="20"/>
      <c r="AU377" s="19">
        <f t="shared" ref="AU377:AU385" si="2067">(AT377*$D377*$E377*$G377*$H377*$AU$14)</f>
        <v>0</v>
      </c>
      <c r="AV377" s="20"/>
      <c r="AW377" s="19">
        <f t="shared" ref="AW377:AW385" si="2068">(AV377*$D377*$E377*$G377*$H377*$AW$14)</f>
        <v>0</v>
      </c>
      <c r="AX377" s="20"/>
      <c r="AY377" s="19">
        <f t="shared" ref="AY377:AY385" si="2069">(AX377*$D377*$E377*$G377*$H377*$AY$14)</f>
        <v>0</v>
      </c>
      <c r="AZ377" s="20"/>
      <c r="BA377" s="19">
        <f t="shared" ref="BA377:BA385" si="2070">(AZ377*$D377*$E377*$G377*$H377*$BA$14)</f>
        <v>0</v>
      </c>
      <c r="BB377" s="20"/>
      <c r="BC377" s="19">
        <f t="shared" ref="BC377:BC385" si="2071">(BB377*$D377*$E377*$G377*$H377*$BC$14)</f>
        <v>0</v>
      </c>
      <c r="BD377" s="20">
        <v>50</v>
      </c>
      <c r="BE377" s="19">
        <f t="shared" ref="BE377:BE385" si="2072">(BD377*$D377*$E377*$G377*$I377*$BE$14)</f>
        <v>2519916</v>
      </c>
      <c r="BF377" s="20">
        <v>50</v>
      </c>
      <c r="BG377" s="19">
        <f t="shared" ref="BG377:BG385" si="2073">(BF377*$D377*$E377*$G377*$I377*$BG$14)</f>
        <v>2519916</v>
      </c>
      <c r="BH377" s="20"/>
      <c r="BI377" s="19">
        <f t="shared" ref="BI377:BI385" si="2074">(BH377*$D377*$E377*$G377*$I377*$BI$14)</f>
        <v>0</v>
      </c>
      <c r="BJ377" s="20"/>
      <c r="BK377" s="19">
        <f t="shared" ref="BK377:BK385" si="2075">(BJ377*$D377*$E377*$G377*$I377*$BK$14)</f>
        <v>0</v>
      </c>
      <c r="BL377" s="20"/>
      <c r="BM377" s="19">
        <f t="shared" ref="BM377:BM385" si="2076">(BL377*$D377*$E377*$G377*$I377*$BM$14)</f>
        <v>0</v>
      </c>
      <c r="BN377" s="20"/>
      <c r="BO377" s="19">
        <f t="shared" ref="BO377:BO385" si="2077">(BN377*$D377*$E377*$G377*$I377*$BO$14)</f>
        <v>0</v>
      </c>
      <c r="BP377" s="20"/>
      <c r="BQ377" s="19">
        <f t="shared" ref="BQ377:BQ385" si="2078">(BP377*$D377*$E377*$G377*$I377*$BQ$14)</f>
        <v>0</v>
      </c>
      <c r="BR377" s="20"/>
      <c r="BS377" s="19">
        <f t="shared" ref="BS377:BS385" si="2079">(BR377*$D377*$E377*$G377*$I377*$BS$14)</f>
        <v>0</v>
      </c>
      <c r="BT377" s="20"/>
      <c r="BU377" s="19">
        <f t="shared" ref="BU377:BU385" si="2080">(BT377*$D377*$E377*$G377*$I377*$BU$14)</f>
        <v>0</v>
      </c>
      <c r="BV377" s="20"/>
      <c r="BW377" s="19">
        <f t="shared" ref="BW377:BW385" si="2081">(BV377*$D377*$E377*$G377*$I377*$BW$14)</f>
        <v>0</v>
      </c>
      <c r="BX377" s="20"/>
      <c r="BY377" s="22">
        <f t="shared" ref="BY377:BY385" si="2082">(BX377*$D377*$E377*$G377*$I377*$BY$14)</f>
        <v>0</v>
      </c>
      <c r="BZ377" s="20"/>
      <c r="CA377" s="19">
        <f t="shared" ref="CA377:CA385" si="2083">(BZ377*$D377*$E377*$G377*$H377*$CA$14)</f>
        <v>0</v>
      </c>
      <c r="CB377" s="20"/>
      <c r="CC377" s="19">
        <f t="shared" ref="CC377:CC385" si="2084">(CB377*$D377*$E377*$G377*$H377*$CC$14)</f>
        <v>0</v>
      </c>
      <c r="CD377" s="20"/>
      <c r="CE377" s="21">
        <f t="shared" ref="CE377:CE385" si="2085">(CD377*$D377*$E377*$G377*$H377*$CE$14)</f>
        <v>0</v>
      </c>
      <c r="CF377" s="20">
        <f>234-60</f>
        <v>174</v>
      </c>
      <c r="CG377" s="20">
        <f t="shared" ref="CG377:CG385" si="2086">(CF377*$D377*$E377*$G377*$H377*$CG$14)</f>
        <v>6576980.7599999998</v>
      </c>
      <c r="CH377" s="20"/>
      <c r="CI377" s="19">
        <f t="shared" ref="CI377:CI385" si="2087">(CH377*$D377*$E377*$G377*$I377*$CI$14)</f>
        <v>0</v>
      </c>
      <c r="CJ377" s="20"/>
      <c r="CK377" s="19">
        <f t="shared" ref="CK377:CK385" si="2088">(CJ377*$D377*$E377*$G377*$H377*$CK$14)</f>
        <v>0</v>
      </c>
      <c r="CL377" s="20"/>
      <c r="CM377" s="19">
        <f t="shared" ref="CM377:CM385" si="2089">(CL377*$D377*$E377*$G377*$H377*$CM$14)</f>
        <v>0</v>
      </c>
      <c r="CN377" s="20"/>
      <c r="CO377" s="19">
        <f t="shared" ref="CO377:CO385" si="2090">(CN377*$D377*$E377*$G377*$H377*$CO$14)</f>
        <v>0</v>
      </c>
      <c r="CP377" s="20"/>
      <c r="CQ377" s="19">
        <f t="shared" ref="CQ377:CQ385" si="2091">(CP377*$D377*$E377*$G377*$H377*$CQ$14)</f>
        <v>0</v>
      </c>
      <c r="CR377" s="20"/>
      <c r="CS377" s="19">
        <f t="shared" ref="CS377:CS385" si="2092">(CR377*$D377*$E377*$G377*$H377*$CS$14)</f>
        <v>0</v>
      </c>
      <c r="CT377" s="20"/>
      <c r="CU377" s="19">
        <f t="shared" ref="CU377:CU385" si="2093">(CT377*$D377*$E377*$G377*$I377*$CU$14)</f>
        <v>0</v>
      </c>
      <c r="CV377" s="24">
        <v>0</v>
      </c>
      <c r="CW377" s="19">
        <f t="shared" ref="CW377:CW385" si="2094">(CV377*$D377*$E377*$G377*$I377*$CW$14)</f>
        <v>0</v>
      </c>
      <c r="CX377" s="20">
        <v>10</v>
      </c>
      <c r="CY377" s="19">
        <f t="shared" ref="CY377:CY394" si="2095">(CX377*$D377*$E377*$G377*$H377*$CY$14)</f>
        <v>377987.4</v>
      </c>
      <c r="CZ377" s="20"/>
      <c r="DA377" s="19">
        <f t="shared" ref="DA377:DA385" si="2096">(CZ377*$D377*$E377*$G377*$I377*$DA$14)</f>
        <v>0</v>
      </c>
      <c r="DB377" s="20">
        <v>25</v>
      </c>
      <c r="DC377" s="19">
        <f t="shared" ref="DC377:DC388" si="2097">(DB377*$D377*$E377*$G377*$I377*$DC$14)</f>
        <v>1259958</v>
      </c>
      <c r="DD377" s="20"/>
      <c r="DE377" s="19">
        <f t="shared" ref="DE377:DE385" si="2098">(DD377*$D377*$E377*$G377*$I377*$DE$14)</f>
        <v>0</v>
      </c>
      <c r="DF377" s="20"/>
      <c r="DG377" s="19">
        <f t="shared" ref="DG377:DG385" si="2099">(DF377*$D377*$E377*$G377*$I377*$DG$14)</f>
        <v>0</v>
      </c>
      <c r="DH377" s="20"/>
      <c r="DI377" s="19">
        <f t="shared" ref="DI377:DI385" si="2100">(DH377*$D377*$E377*$G377*$J377*$DI$14)</f>
        <v>0</v>
      </c>
      <c r="DJ377" s="20"/>
      <c r="DK377" s="19">
        <f t="shared" ref="DK377:DK385" si="2101">(DJ377*$D377*$E377*$G377*$K377*$DK$14)</f>
        <v>0</v>
      </c>
      <c r="DL377" s="19">
        <f>SUM(P377,R377,T377,V377,X377,Z377,AD377,AF377,AH377,AJ377,AN377,AP377,CD377,AR377,AT377,AV377,AX377,AZ377,CH377,BB377,BJ377,AL377,BL377,BN377,BP377,BR377,BT377,BV377,BX377,BZ377,CB377,CF377,CJ377,CL377,CN377,CP377,CR377,CT377,CV377,BH377,CX377,CZ377,DB377,DD377,DF377,DH377,DJ377)</f>
        <v>209</v>
      </c>
      <c r="DM377" s="19">
        <f>SUM(Q377,S377,U377,W377,Y377,AA377,AE377,AG377,AI377,AK377,AO377,AQ377,CE377,AS377,AU377,AW377,AY377,BA377,CI377,BC377,BK377,AM377,BM377,BO377,BQ377,BS377,BU377,BW377,BY377,CA377,CC377,CG377,CK377,CM377,CO377,CQ377,CS377,CU377,CW377,BI377,CY377,DA377,DC377,DE377,DG377,DI377,DK377)</f>
        <v>8214926.1600000001</v>
      </c>
    </row>
    <row r="378" spans="1:117" ht="58.5" customHeight="1" x14ac:dyDescent="0.25">
      <c r="A378" s="123"/>
      <c r="B378" s="81">
        <v>326</v>
      </c>
      <c r="C378" s="13" t="s">
        <v>497</v>
      </c>
      <c r="D378" s="14">
        <v>22900</v>
      </c>
      <c r="E378" s="23">
        <v>1.82</v>
      </c>
      <c r="F378" s="23"/>
      <c r="G378" s="16">
        <v>1</v>
      </c>
      <c r="H378" s="14">
        <v>1.4</v>
      </c>
      <c r="I378" s="14">
        <v>1.68</v>
      </c>
      <c r="J378" s="14">
        <v>2.23</v>
      </c>
      <c r="K378" s="17">
        <v>2.57</v>
      </c>
      <c r="L378" s="20"/>
      <c r="M378" s="19">
        <f t="shared" si="2050"/>
        <v>0</v>
      </c>
      <c r="N378" s="20"/>
      <c r="O378" s="20">
        <f t="shared" si="2051"/>
        <v>0</v>
      </c>
      <c r="P378" s="20"/>
      <c r="Q378" s="19">
        <f t="shared" si="2052"/>
        <v>0</v>
      </c>
      <c r="R378" s="20"/>
      <c r="S378" s="19">
        <f t="shared" si="2053"/>
        <v>0</v>
      </c>
      <c r="T378" s="20"/>
      <c r="U378" s="19">
        <f t="shared" si="2054"/>
        <v>0</v>
      </c>
      <c r="V378" s="20"/>
      <c r="W378" s="19">
        <f t="shared" si="2055"/>
        <v>0</v>
      </c>
      <c r="X378" s="20"/>
      <c r="Y378" s="19">
        <f t="shared" si="2056"/>
        <v>0</v>
      </c>
      <c r="Z378" s="20"/>
      <c r="AA378" s="19">
        <f t="shared" si="2057"/>
        <v>0</v>
      </c>
      <c r="AB378" s="20"/>
      <c r="AC378" s="19">
        <f t="shared" si="2058"/>
        <v>0</v>
      </c>
      <c r="AD378" s="20"/>
      <c r="AE378" s="19">
        <f t="shared" si="2059"/>
        <v>0</v>
      </c>
      <c r="AF378" s="76"/>
      <c r="AG378" s="19">
        <f t="shared" si="2060"/>
        <v>0</v>
      </c>
      <c r="AH378" s="20"/>
      <c r="AI378" s="19">
        <f t="shared" si="2061"/>
        <v>0</v>
      </c>
      <c r="AJ378" s="24"/>
      <c r="AK378" s="19">
        <f t="shared" si="2062"/>
        <v>0</v>
      </c>
      <c r="AL378" s="20"/>
      <c r="AM378" s="21">
        <f t="shared" si="2063"/>
        <v>0</v>
      </c>
      <c r="AN378" s="20"/>
      <c r="AO378" s="19">
        <f t="shared" si="2064"/>
        <v>0</v>
      </c>
      <c r="AP378" s="20"/>
      <c r="AQ378" s="20">
        <f t="shared" si="2065"/>
        <v>0</v>
      </c>
      <c r="AR378" s="20"/>
      <c r="AS378" s="20">
        <f t="shared" si="2066"/>
        <v>0</v>
      </c>
      <c r="AT378" s="20"/>
      <c r="AU378" s="19">
        <f t="shared" si="2067"/>
        <v>0</v>
      </c>
      <c r="AV378" s="20"/>
      <c r="AW378" s="19">
        <f t="shared" si="2068"/>
        <v>0</v>
      </c>
      <c r="AX378" s="20"/>
      <c r="AY378" s="19">
        <f t="shared" si="2069"/>
        <v>0</v>
      </c>
      <c r="AZ378" s="20"/>
      <c r="BA378" s="19">
        <f t="shared" si="2070"/>
        <v>0</v>
      </c>
      <c r="BB378" s="20"/>
      <c r="BC378" s="19">
        <f t="shared" si="2071"/>
        <v>0</v>
      </c>
      <c r="BD378" s="20"/>
      <c r="BE378" s="19">
        <f t="shared" si="2072"/>
        <v>0</v>
      </c>
      <c r="BF378" s="20"/>
      <c r="BG378" s="19">
        <f t="shared" si="2073"/>
        <v>0</v>
      </c>
      <c r="BH378" s="20"/>
      <c r="BI378" s="19">
        <f t="shared" si="2074"/>
        <v>0</v>
      </c>
      <c r="BJ378" s="20"/>
      <c r="BK378" s="19">
        <f t="shared" si="2075"/>
        <v>0</v>
      </c>
      <c r="BL378" s="20"/>
      <c r="BM378" s="19">
        <f t="shared" si="2076"/>
        <v>0</v>
      </c>
      <c r="BN378" s="20"/>
      <c r="BO378" s="19">
        <f t="shared" si="2077"/>
        <v>0</v>
      </c>
      <c r="BP378" s="20"/>
      <c r="BQ378" s="19">
        <f t="shared" si="2078"/>
        <v>0</v>
      </c>
      <c r="BR378" s="20"/>
      <c r="BS378" s="19">
        <f t="shared" si="2079"/>
        <v>0</v>
      </c>
      <c r="BT378" s="20"/>
      <c r="BU378" s="19">
        <f t="shared" si="2080"/>
        <v>0</v>
      </c>
      <c r="BV378" s="20"/>
      <c r="BW378" s="19">
        <f t="shared" si="2081"/>
        <v>0</v>
      </c>
      <c r="BX378" s="20"/>
      <c r="BY378" s="22">
        <f t="shared" si="2082"/>
        <v>0</v>
      </c>
      <c r="BZ378" s="20"/>
      <c r="CA378" s="19">
        <f t="shared" si="2083"/>
        <v>0</v>
      </c>
      <c r="CB378" s="20"/>
      <c r="CC378" s="19">
        <f t="shared" si="2084"/>
        <v>0</v>
      </c>
      <c r="CD378" s="20"/>
      <c r="CE378" s="21">
        <f t="shared" si="2085"/>
        <v>0</v>
      </c>
      <c r="CF378" s="20">
        <f>62-10</f>
        <v>52</v>
      </c>
      <c r="CG378" s="20">
        <f t="shared" si="2086"/>
        <v>2730742.56</v>
      </c>
      <c r="CH378" s="20"/>
      <c r="CI378" s="19">
        <f t="shared" si="2087"/>
        <v>0</v>
      </c>
      <c r="CJ378" s="20"/>
      <c r="CK378" s="19">
        <f t="shared" si="2088"/>
        <v>0</v>
      </c>
      <c r="CL378" s="20"/>
      <c r="CM378" s="19">
        <f t="shared" si="2089"/>
        <v>0</v>
      </c>
      <c r="CN378" s="20"/>
      <c r="CO378" s="19">
        <f t="shared" si="2090"/>
        <v>0</v>
      </c>
      <c r="CP378" s="20"/>
      <c r="CQ378" s="19">
        <f t="shared" si="2091"/>
        <v>0</v>
      </c>
      <c r="CR378" s="20"/>
      <c r="CS378" s="19">
        <f t="shared" si="2092"/>
        <v>0</v>
      </c>
      <c r="CT378" s="20"/>
      <c r="CU378" s="19">
        <f t="shared" si="2093"/>
        <v>0</v>
      </c>
      <c r="CV378" s="24"/>
      <c r="CW378" s="19">
        <f t="shared" si="2094"/>
        <v>0</v>
      </c>
      <c r="CX378" s="20">
        <v>5</v>
      </c>
      <c r="CY378" s="19">
        <f t="shared" si="2095"/>
        <v>262571.40000000002</v>
      </c>
      <c r="CZ378" s="20"/>
      <c r="DA378" s="19">
        <f t="shared" si="2096"/>
        <v>0</v>
      </c>
      <c r="DB378" s="20">
        <v>80</v>
      </c>
      <c r="DC378" s="19">
        <f t="shared" si="2097"/>
        <v>5601523.2000000002</v>
      </c>
      <c r="DD378" s="20"/>
      <c r="DE378" s="19">
        <f t="shared" si="2098"/>
        <v>0</v>
      </c>
      <c r="DF378" s="20"/>
      <c r="DG378" s="19">
        <f t="shared" si="2099"/>
        <v>0</v>
      </c>
      <c r="DH378" s="20"/>
      <c r="DI378" s="19">
        <f t="shared" si="2100"/>
        <v>0</v>
      </c>
      <c r="DJ378" s="20"/>
      <c r="DK378" s="19">
        <f t="shared" si="2101"/>
        <v>0</v>
      </c>
      <c r="DL378" s="19">
        <f>SUM(P378,R378,T378,V378,X378,Z378,AD378,AF378,AH378,AJ378,AN378,AP378,CD378,AR378,AT378,AV378,AX378,AZ378,CH378,BB378,BJ378,AL378,BL378,BN378,BP378,BR378,BT378,BV378,BX378,BZ378,CB378,CF378,CJ378,CL378,CN378,CP378,CR378,CT378,CV378,BH378,CX378,CZ378,DB378,DD378,DF378,DH378,DJ378)</f>
        <v>137</v>
      </c>
      <c r="DM378" s="19">
        <f>SUM(Q378,S378,U378,W378,Y378,AA378,AE378,AG378,AI378,AK378,AO378,AQ378,CE378,AS378,AU378,AW378,AY378,BA378,CI378,BC378,BK378,AM378,BM378,BO378,BQ378,BS378,BU378,BW378,BY378,CA378,CC378,CG378,CK378,CM378,CO378,CQ378,CS378,CU378,CW378,BI378,CY378,DA378,DC378,DE378,DG378,DI378,DK378)</f>
        <v>8594837.1600000001</v>
      </c>
    </row>
    <row r="379" spans="1:117" ht="54" customHeight="1" x14ac:dyDescent="0.25">
      <c r="A379" s="123"/>
      <c r="B379" s="81">
        <v>327</v>
      </c>
      <c r="C379" s="13" t="s">
        <v>498</v>
      </c>
      <c r="D379" s="14">
        <v>22900</v>
      </c>
      <c r="E379" s="23">
        <v>3.12</v>
      </c>
      <c r="F379" s="23"/>
      <c r="G379" s="16">
        <v>1</v>
      </c>
      <c r="H379" s="14">
        <v>1.4</v>
      </c>
      <c r="I379" s="14">
        <v>1.68</v>
      </c>
      <c r="J379" s="14">
        <v>2.23</v>
      </c>
      <c r="K379" s="17">
        <v>2.57</v>
      </c>
      <c r="L379" s="20"/>
      <c r="M379" s="19">
        <f t="shared" si="2050"/>
        <v>0</v>
      </c>
      <c r="N379" s="20"/>
      <c r="O379" s="20">
        <f t="shared" si="2051"/>
        <v>0</v>
      </c>
      <c r="P379" s="20"/>
      <c r="Q379" s="19">
        <f t="shared" si="2052"/>
        <v>0</v>
      </c>
      <c r="R379" s="20"/>
      <c r="S379" s="19">
        <f t="shared" si="2053"/>
        <v>0</v>
      </c>
      <c r="T379" s="20"/>
      <c r="U379" s="19">
        <f t="shared" si="2054"/>
        <v>0</v>
      </c>
      <c r="V379" s="20"/>
      <c r="W379" s="19">
        <f t="shared" si="2055"/>
        <v>0</v>
      </c>
      <c r="X379" s="20"/>
      <c r="Y379" s="19">
        <f t="shared" si="2056"/>
        <v>0</v>
      </c>
      <c r="Z379" s="20"/>
      <c r="AA379" s="19">
        <f t="shared" si="2057"/>
        <v>0</v>
      </c>
      <c r="AB379" s="20"/>
      <c r="AC379" s="19">
        <f t="shared" si="2058"/>
        <v>0</v>
      </c>
      <c r="AD379" s="20"/>
      <c r="AE379" s="19">
        <f t="shared" si="2059"/>
        <v>0</v>
      </c>
      <c r="AF379" s="76"/>
      <c r="AG379" s="19">
        <f t="shared" si="2060"/>
        <v>0</v>
      </c>
      <c r="AH379" s="20"/>
      <c r="AI379" s="19">
        <f t="shared" si="2061"/>
        <v>0</v>
      </c>
      <c r="AJ379" s="24"/>
      <c r="AK379" s="19">
        <f t="shared" si="2062"/>
        <v>0</v>
      </c>
      <c r="AL379" s="20"/>
      <c r="AM379" s="21">
        <f t="shared" si="2063"/>
        <v>0</v>
      </c>
      <c r="AN379" s="20"/>
      <c r="AO379" s="19">
        <f t="shared" si="2064"/>
        <v>0</v>
      </c>
      <c r="AP379" s="20"/>
      <c r="AQ379" s="20">
        <f t="shared" si="2065"/>
        <v>0</v>
      </c>
      <c r="AR379" s="20"/>
      <c r="AS379" s="20">
        <f t="shared" si="2066"/>
        <v>0</v>
      </c>
      <c r="AT379" s="20"/>
      <c r="AU379" s="19">
        <f t="shared" si="2067"/>
        <v>0</v>
      </c>
      <c r="AV379" s="20"/>
      <c r="AW379" s="19">
        <f t="shared" si="2068"/>
        <v>0</v>
      </c>
      <c r="AX379" s="20"/>
      <c r="AY379" s="19">
        <f t="shared" si="2069"/>
        <v>0</v>
      </c>
      <c r="AZ379" s="20"/>
      <c r="BA379" s="19">
        <f t="shared" si="2070"/>
        <v>0</v>
      </c>
      <c r="BB379" s="20"/>
      <c r="BC379" s="19">
        <f t="shared" si="2071"/>
        <v>0</v>
      </c>
      <c r="BD379" s="20"/>
      <c r="BE379" s="19">
        <f t="shared" si="2072"/>
        <v>0</v>
      </c>
      <c r="BF379" s="20"/>
      <c r="BG379" s="19">
        <f t="shared" si="2073"/>
        <v>0</v>
      </c>
      <c r="BH379" s="20"/>
      <c r="BI379" s="19">
        <f t="shared" si="2074"/>
        <v>0</v>
      </c>
      <c r="BJ379" s="20"/>
      <c r="BK379" s="19">
        <f t="shared" si="2075"/>
        <v>0</v>
      </c>
      <c r="BL379" s="20"/>
      <c r="BM379" s="19">
        <f t="shared" si="2076"/>
        <v>0</v>
      </c>
      <c r="BN379" s="20"/>
      <c r="BO379" s="19">
        <f t="shared" si="2077"/>
        <v>0</v>
      </c>
      <c r="BP379" s="20"/>
      <c r="BQ379" s="19">
        <f t="shared" si="2078"/>
        <v>0</v>
      </c>
      <c r="BR379" s="20"/>
      <c r="BS379" s="19">
        <f t="shared" si="2079"/>
        <v>0</v>
      </c>
      <c r="BT379" s="20"/>
      <c r="BU379" s="19">
        <f t="shared" si="2080"/>
        <v>0</v>
      </c>
      <c r="BV379" s="20"/>
      <c r="BW379" s="19">
        <f t="shared" si="2081"/>
        <v>0</v>
      </c>
      <c r="BX379" s="20"/>
      <c r="BY379" s="22">
        <f t="shared" si="2082"/>
        <v>0</v>
      </c>
      <c r="BZ379" s="20"/>
      <c r="CA379" s="19">
        <f t="shared" si="2083"/>
        <v>0</v>
      </c>
      <c r="CB379" s="20"/>
      <c r="CC379" s="19">
        <f t="shared" si="2084"/>
        <v>0</v>
      </c>
      <c r="CD379" s="20"/>
      <c r="CE379" s="21">
        <f t="shared" si="2085"/>
        <v>0</v>
      </c>
      <c r="CF379" s="20"/>
      <c r="CG379" s="20">
        <f t="shared" si="2086"/>
        <v>0</v>
      </c>
      <c r="CH379" s="20"/>
      <c r="CI379" s="19">
        <f t="shared" si="2087"/>
        <v>0</v>
      </c>
      <c r="CJ379" s="20"/>
      <c r="CK379" s="19">
        <f t="shared" si="2088"/>
        <v>0</v>
      </c>
      <c r="CL379" s="20"/>
      <c r="CM379" s="19">
        <f t="shared" si="2089"/>
        <v>0</v>
      </c>
      <c r="CN379" s="20"/>
      <c r="CO379" s="19">
        <f t="shared" si="2090"/>
        <v>0</v>
      </c>
      <c r="CP379" s="20"/>
      <c r="CQ379" s="19">
        <f t="shared" si="2091"/>
        <v>0</v>
      </c>
      <c r="CR379" s="20"/>
      <c r="CS379" s="19">
        <f t="shared" si="2092"/>
        <v>0</v>
      </c>
      <c r="CT379" s="20"/>
      <c r="CU379" s="19">
        <f t="shared" si="2093"/>
        <v>0</v>
      </c>
      <c r="CV379" s="24"/>
      <c r="CW379" s="19">
        <f t="shared" si="2094"/>
        <v>0</v>
      </c>
      <c r="CX379" s="20">
        <v>5</v>
      </c>
      <c r="CY379" s="19">
        <f t="shared" si="2095"/>
        <v>450122.39999999997</v>
      </c>
      <c r="CZ379" s="20"/>
      <c r="DA379" s="19">
        <f t="shared" si="2096"/>
        <v>0</v>
      </c>
      <c r="DB379" s="20">
        <v>35</v>
      </c>
      <c r="DC379" s="19">
        <f t="shared" si="2097"/>
        <v>4201142.3999999994</v>
      </c>
      <c r="DD379" s="20"/>
      <c r="DE379" s="19">
        <f t="shared" si="2098"/>
        <v>0</v>
      </c>
      <c r="DF379" s="20"/>
      <c r="DG379" s="19">
        <f t="shared" si="2099"/>
        <v>0</v>
      </c>
      <c r="DH379" s="20"/>
      <c r="DI379" s="19">
        <f t="shared" si="2100"/>
        <v>0</v>
      </c>
      <c r="DJ379" s="20"/>
      <c r="DK379" s="19">
        <f t="shared" si="2101"/>
        <v>0</v>
      </c>
      <c r="DL379" s="19">
        <f t="shared" ref="DL379:DM394" si="2102">SUM(L379,N379,P379,R379,T379,V379,X379,Z379,AB379,AD379,AF379,AH379,AJ379,AN379,AP379,CD379,AR379,AT379,AV379,AX379,AZ379,CH379,BB379,BD379,BF379,BJ379,AL379,BL379,BN379,BP379,BR379,BT379,BV379,BX379,BZ379,CB379,CF379,CJ379,CL379,CN379,CP379,CR379,CT379,CV379,BH379,CX379,CZ379,DB379,DD379,DF379,DH379,DJ379)</f>
        <v>40</v>
      </c>
      <c r="DM379" s="19">
        <f t="shared" si="2102"/>
        <v>4651264.8</v>
      </c>
    </row>
    <row r="380" spans="1:117" ht="59.25" customHeight="1" x14ac:dyDescent="0.25">
      <c r="A380" s="123"/>
      <c r="B380" s="81">
        <v>328</v>
      </c>
      <c r="C380" s="13" t="s">
        <v>499</v>
      </c>
      <c r="D380" s="14">
        <v>22900</v>
      </c>
      <c r="E380" s="23">
        <v>8.6</v>
      </c>
      <c r="F380" s="23"/>
      <c r="G380" s="16">
        <v>1</v>
      </c>
      <c r="H380" s="14">
        <v>1.4</v>
      </c>
      <c r="I380" s="14">
        <v>1.68</v>
      </c>
      <c r="J380" s="14">
        <v>2.23</v>
      </c>
      <c r="K380" s="17">
        <v>2.57</v>
      </c>
      <c r="L380" s="20"/>
      <c r="M380" s="19">
        <f t="shared" si="2050"/>
        <v>0</v>
      </c>
      <c r="N380" s="20"/>
      <c r="O380" s="20">
        <f t="shared" si="2051"/>
        <v>0</v>
      </c>
      <c r="P380" s="20"/>
      <c r="Q380" s="19">
        <f t="shared" si="2052"/>
        <v>0</v>
      </c>
      <c r="R380" s="20"/>
      <c r="S380" s="19">
        <f t="shared" si="2053"/>
        <v>0</v>
      </c>
      <c r="T380" s="20"/>
      <c r="U380" s="19">
        <f t="shared" si="2054"/>
        <v>0</v>
      </c>
      <c r="V380" s="20"/>
      <c r="W380" s="19">
        <f t="shared" si="2055"/>
        <v>0</v>
      </c>
      <c r="X380" s="20"/>
      <c r="Y380" s="19">
        <f t="shared" si="2056"/>
        <v>0</v>
      </c>
      <c r="Z380" s="20"/>
      <c r="AA380" s="19">
        <f t="shared" si="2057"/>
        <v>0</v>
      </c>
      <c r="AB380" s="20"/>
      <c r="AC380" s="19">
        <f t="shared" si="2058"/>
        <v>0</v>
      </c>
      <c r="AD380" s="20"/>
      <c r="AE380" s="19">
        <f t="shared" si="2059"/>
        <v>0</v>
      </c>
      <c r="AF380" s="76"/>
      <c r="AG380" s="19">
        <f t="shared" si="2060"/>
        <v>0</v>
      </c>
      <c r="AH380" s="20"/>
      <c r="AI380" s="19">
        <f t="shared" si="2061"/>
        <v>0</v>
      </c>
      <c r="AJ380" s="24">
        <v>0</v>
      </c>
      <c r="AK380" s="19">
        <f t="shared" si="2062"/>
        <v>0</v>
      </c>
      <c r="AL380" s="20"/>
      <c r="AM380" s="21">
        <f t="shared" si="2063"/>
        <v>0</v>
      </c>
      <c r="AN380" s="20"/>
      <c r="AO380" s="19">
        <f t="shared" si="2064"/>
        <v>0</v>
      </c>
      <c r="AP380" s="20"/>
      <c r="AQ380" s="20">
        <f t="shared" si="2065"/>
        <v>0</v>
      </c>
      <c r="AR380" s="20"/>
      <c r="AS380" s="20">
        <f t="shared" si="2066"/>
        <v>0</v>
      </c>
      <c r="AT380" s="20"/>
      <c r="AU380" s="19">
        <f t="shared" si="2067"/>
        <v>0</v>
      </c>
      <c r="AV380" s="20"/>
      <c r="AW380" s="19">
        <f t="shared" si="2068"/>
        <v>0</v>
      </c>
      <c r="AX380" s="20"/>
      <c r="AY380" s="19">
        <f t="shared" si="2069"/>
        <v>0</v>
      </c>
      <c r="AZ380" s="20"/>
      <c r="BA380" s="19">
        <f t="shared" si="2070"/>
        <v>0</v>
      </c>
      <c r="BB380" s="20"/>
      <c r="BC380" s="19">
        <f t="shared" si="2071"/>
        <v>0</v>
      </c>
      <c r="BD380" s="20"/>
      <c r="BE380" s="19">
        <f t="shared" si="2072"/>
        <v>0</v>
      </c>
      <c r="BF380" s="20"/>
      <c r="BG380" s="19">
        <f t="shared" si="2073"/>
        <v>0</v>
      </c>
      <c r="BH380" s="20"/>
      <c r="BI380" s="19">
        <f t="shared" si="2074"/>
        <v>0</v>
      </c>
      <c r="BJ380" s="20"/>
      <c r="BK380" s="19">
        <f t="shared" si="2075"/>
        <v>0</v>
      </c>
      <c r="BL380" s="20"/>
      <c r="BM380" s="19">
        <f t="shared" si="2076"/>
        <v>0</v>
      </c>
      <c r="BN380" s="20"/>
      <c r="BO380" s="19">
        <f t="shared" si="2077"/>
        <v>0</v>
      </c>
      <c r="BP380" s="20"/>
      <c r="BQ380" s="19">
        <f t="shared" si="2078"/>
        <v>0</v>
      </c>
      <c r="BR380" s="20"/>
      <c r="BS380" s="19">
        <f t="shared" si="2079"/>
        <v>0</v>
      </c>
      <c r="BT380" s="20"/>
      <c r="BU380" s="19">
        <f t="shared" si="2080"/>
        <v>0</v>
      </c>
      <c r="BV380" s="20"/>
      <c r="BW380" s="19">
        <f t="shared" si="2081"/>
        <v>0</v>
      </c>
      <c r="BX380" s="20"/>
      <c r="BY380" s="22">
        <f t="shared" si="2082"/>
        <v>0</v>
      </c>
      <c r="BZ380" s="20"/>
      <c r="CA380" s="19">
        <f t="shared" si="2083"/>
        <v>0</v>
      </c>
      <c r="CB380" s="20"/>
      <c r="CC380" s="19">
        <f t="shared" si="2084"/>
        <v>0</v>
      </c>
      <c r="CD380" s="20"/>
      <c r="CE380" s="21">
        <f t="shared" si="2085"/>
        <v>0</v>
      </c>
      <c r="CF380" s="20"/>
      <c r="CG380" s="20">
        <f t="shared" si="2086"/>
        <v>0</v>
      </c>
      <c r="CH380" s="20"/>
      <c r="CI380" s="19">
        <f t="shared" si="2087"/>
        <v>0</v>
      </c>
      <c r="CJ380" s="20"/>
      <c r="CK380" s="19">
        <f t="shared" si="2088"/>
        <v>0</v>
      </c>
      <c r="CL380" s="20"/>
      <c r="CM380" s="19">
        <f t="shared" si="2089"/>
        <v>0</v>
      </c>
      <c r="CN380" s="20"/>
      <c r="CO380" s="19">
        <f t="shared" si="2090"/>
        <v>0</v>
      </c>
      <c r="CP380" s="20"/>
      <c r="CQ380" s="19">
        <f t="shared" si="2091"/>
        <v>0</v>
      </c>
      <c r="CR380" s="20"/>
      <c r="CS380" s="19">
        <f t="shared" si="2092"/>
        <v>0</v>
      </c>
      <c r="CT380" s="20"/>
      <c r="CU380" s="19">
        <f t="shared" si="2093"/>
        <v>0</v>
      </c>
      <c r="CV380" s="24">
        <v>0</v>
      </c>
      <c r="CW380" s="19">
        <f t="shared" si="2094"/>
        <v>0</v>
      </c>
      <c r="CX380" s="20"/>
      <c r="CY380" s="19">
        <f t="shared" si="2095"/>
        <v>0</v>
      </c>
      <c r="CZ380" s="20"/>
      <c r="DA380" s="19">
        <f t="shared" si="2096"/>
        <v>0</v>
      </c>
      <c r="DB380" s="20">
        <v>5</v>
      </c>
      <c r="DC380" s="19">
        <f t="shared" si="2097"/>
        <v>1654296</v>
      </c>
      <c r="DD380" s="20"/>
      <c r="DE380" s="19">
        <f t="shared" si="2098"/>
        <v>0</v>
      </c>
      <c r="DF380" s="20"/>
      <c r="DG380" s="19">
        <f t="shared" si="2099"/>
        <v>0</v>
      </c>
      <c r="DH380" s="20"/>
      <c r="DI380" s="19">
        <f t="shared" si="2100"/>
        <v>0</v>
      </c>
      <c r="DJ380" s="20"/>
      <c r="DK380" s="19">
        <f t="shared" si="2101"/>
        <v>0</v>
      </c>
      <c r="DL380" s="19">
        <f t="shared" si="2102"/>
        <v>5</v>
      </c>
      <c r="DM380" s="19">
        <f t="shared" si="2102"/>
        <v>1654296</v>
      </c>
    </row>
    <row r="381" spans="1:117" ht="67.5" customHeight="1" x14ac:dyDescent="0.25">
      <c r="A381" s="123"/>
      <c r="B381" s="81">
        <v>329</v>
      </c>
      <c r="C381" s="13" t="s">
        <v>500</v>
      </c>
      <c r="D381" s="14">
        <v>22900</v>
      </c>
      <c r="E381" s="23">
        <v>1.24</v>
      </c>
      <c r="F381" s="23"/>
      <c r="G381" s="16">
        <v>1</v>
      </c>
      <c r="H381" s="14">
        <v>1.4</v>
      </c>
      <c r="I381" s="14">
        <v>1.68</v>
      </c>
      <c r="J381" s="14">
        <v>2.23</v>
      </c>
      <c r="K381" s="17">
        <v>2.57</v>
      </c>
      <c r="L381" s="20"/>
      <c r="M381" s="19">
        <f t="shared" si="2050"/>
        <v>0</v>
      </c>
      <c r="N381" s="20"/>
      <c r="O381" s="20">
        <f t="shared" si="2051"/>
        <v>0</v>
      </c>
      <c r="P381" s="20"/>
      <c r="Q381" s="19">
        <f t="shared" si="2052"/>
        <v>0</v>
      </c>
      <c r="R381" s="20"/>
      <c r="S381" s="19">
        <f t="shared" si="2053"/>
        <v>0</v>
      </c>
      <c r="T381" s="20"/>
      <c r="U381" s="19">
        <f t="shared" si="2054"/>
        <v>0</v>
      </c>
      <c r="V381" s="20"/>
      <c r="W381" s="19">
        <f t="shared" si="2055"/>
        <v>0</v>
      </c>
      <c r="X381" s="20"/>
      <c r="Y381" s="19">
        <f t="shared" si="2056"/>
        <v>0</v>
      </c>
      <c r="Z381" s="20"/>
      <c r="AA381" s="19">
        <f t="shared" si="2057"/>
        <v>0</v>
      </c>
      <c r="AB381" s="20"/>
      <c r="AC381" s="19">
        <f t="shared" si="2058"/>
        <v>0</v>
      </c>
      <c r="AD381" s="20"/>
      <c r="AE381" s="19">
        <f t="shared" si="2059"/>
        <v>0</v>
      </c>
      <c r="AF381" s="76"/>
      <c r="AG381" s="19">
        <f t="shared" si="2060"/>
        <v>0</v>
      </c>
      <c r="AH381" s="20"/>
      <c r="AI381" s="19">
        <f t="shared" si="2061"/>
        <v>0</v>
      </c>
      <c r="AJ381" s="24"/>
      <c r="AK381" s="19">
        <f t="shared" si="2062"/>
        <v>0</v>
      </c>
      <c r="AL381" s="20"/>
      <c r="AM381" s="21">
        <f t="shared" si="2063"/>
        <v>0</v>
      </c>
      <c r="AN381" s="20"/>
      <c r="AO381" s="19">
        <f t="shared" si="2064"/>
        <v>0</v>
      </c>
      <c r="AP381" s="20"/>
      <c r="AQ381" s="20">
        <f t="shared" si="2065"/>
        <v>0</v>
      </c>
      <c r="AR381" s="20"/>
      <c r="AS381" s="20">
        <f t="shared" si="2066"/>
        <v>0</v>
      </c>
      <c r="AT381" s="20"/>
      <c r="AU381" s="19">
        <f t="shared" si="2067"/>
        <v>0</v>
      </c>
      <c r="AV381" s="20"/>
      <c r="AW381" s="19">
        <f t="shared" si="2068"/>
        <v>0</v>
      </c>
      <c r="AX381" s="20"/>
      <c r="AY381" s="19">
        <f t="shared" si="2069"/>
        <v>0</v>
      </c>
      <c r="AZ381" s="20"/>
      <c r="BA381" s="19">
        <f t="shared" si="2070"/>
        <v>0</v>
      </c>
      <c r="BB381" s="20"/>
      <c r="BC381" s="19">
        <f t="shared" si="2071"/>
        <v>0</v>
      </c>
      <c r="BD381" s="20"/>
      <c r="BE381" s="19">
        <f t="shared" si="2072"/>
        <v>0</v>
      </c>
      <c r="BF381" s="20"/>
      <c r="BG381" s="19">
        <f t="shared" si="2073"/>
        <v>0</v>
      </c>
      <c r="BH381" s="20"/>
      <c r="BI381" s="19">
        <f t="shared" si="2074"/>
        <v>0</v>
      </c>
      <c r="BJ381" s="20"/>
      <c r="BK381" s="19">
        <f t="shared" si="2075"/>
        <v>0</v>
      </c>
      <c r="BL381" s="20"/>
      <c r="BM381" s="19">
        <f t="shared" si="2076"/>
        <v>0</v>
      </c>
      <c r="BN381" s="20"/>
      <c r="BO381" s="19">
        <f t="shared" si="2077"/>
        <v>0</v>
      </c>
      <c r="BP381" s="20"/>
      <c r="BQ381" s="19">
        <f t="shared" si="2078"/>
        <v>0</v>
      </c>
      <c r="BR381" s="20"/>
      <c r="BS381" s="19">
        <f t="shared" si="2079"/>
        <v>0</v>
      </c>
      <c r="BT381" s="20"/>
      <c r="BU381" s="19">
        <f t="shared" si="2080"/>
        <v>0</v>
      </c>
      <c r="BV381" s="20"/>
      <c r="BW381" s="19">
        <f t="shared" si="2081"/>
        <v>0</v>
      </c>
      <c r="BX381" s="20"/>
      <c r="BY381" s="22">
        <f t="shared" si="2082"/>
        <v>0</v>
      </c>
      <c r="BZ381" s="20"/>
      <c r="CA381" s="19">
        <f t="shared" si="2083"/>
        <v>0</v>
      </c>
      <c r="CB381" s="20"/>
      <c r="CC381" s="19">
        <f t="shared" si="2084"/>
        <v>0</v>
      </c>
      <c r="CD381" s="20"/>
      <c r="CE381" s="21">
        <f t="shared" si="2085"/>
        <v>0</v>
      </c>
      <c r="CF381" s="20">
        <f>80-20</f>
        <v>60</v>
      </c>
      <c r="CG381" s="20">
        <f t="shared" si="2086"/>
        <v>2146737.6</v>
      </c>
      <c r="CH381" s="20"/>
      <c r="CI381" s="19">
        <f t="shared" si="2087"/>
        <v>0</v>
      </c>
      <c r="CJ381" s="20"/>
      <c r="CK381" s="19">
        <f t="shared" si="2088"/>
        <v>0</v>
      </c>
      <c r="CL381" s="20"/>
      <c r="CM381" s="19">
        <f t="shared" si="2089"/>
        <v>0</v>
      </c>
      <c r="CN381" s="20"/>
      <c r="CO381" s="19">
        <f t="shared" si="2090"/>
        <v>0</v>
      </c>
      <c r="CP381" s="20"/>
      <c r="CQ381" s="19">
        <f t="shared" si="2091"/>
        <v>0</v>
      </c>
      <c r="CR381" s="20"/>
      <c r="CS381" s="19">
        <f t="shared" si="2092"/>
        <v>0</v>
      </c>
      <c r="CT381" s="20"/>
      <c r="CU381" s="19">
        <f t="shared" si="2093"/>
        <v>0</v>
      </c>
      <c r="CV381" s="24"/>
      <c r="CW381" s="19">
        <f t="shared" si="2094"/>
        <v>0</v>
      </c>
      <c r="CX381" s="20">
        <v>140</v>
      </c>
      <c r="CY381" s="19">
        <f t="shared" si="2095"/>
        <v>5009054.4000000004</v>
      </c>
      <c r="CZ381" s="20"/>
      <c r="DA381" s="19">
        <f t="shared" si="2096"/>
        <v>0</v>
      </c>
      <c r="DB381" s="20">
        <v>20</v>
      </c>
      <c r="DC381" s="19">
        <f t="shared" si="2097"/>
        <v>954105.6</v>
      </c>
      <c r="DD381" s="20"/>
      <c r="DE381" s="19">
        <f t="shared" si="2098"/>
        <v>0</v>
      </c>
      <c r="DF381" s="20"/>
      <c r="DG381" s="19">
        <f t="shared" si="2099"/>
        <v>0</v>
      </c>
      <c r="DH381" s="20"/>
      <c r="DI381" s="19">
        <f t="shared" si="2100"/>
        <v>0</v>
      </c>
      <c r="DJ381" s="20"/>
      <c r="DK381" s="19">
        <f t="shared" si="2101"/>
        <v>0</v>
      </c>
      <c r="DL381" s="19">
        <f t="shared" si="2102"/>
        <v>220</v>
      </c>
      <c r="DM381" s="19">
        <f t="shared" si="2102"/>
        <v>8109897.5999999996</v>
      </c>
    </row>
    <row r="382" spans="1:117" ht="69" customHeight="1" x14ac:dyDescent="0.25">
      <c r="A382" s="123"/>
      <c r="B382" s="81">
        <v>330</v>
      </c>
      <c r="C382" s="13" t="s">
        <v>501</v>
      </c>
      <c r="D382" s="14">
        <v>22900</v>
      </c>
      <c r="E382" s="23">
        <v>1.67</v>
      </c>
      <c r="F382" s="23"/>
      <c r="G382" s="16">
        <v>1</v>
      </c>
      <c r="H382" s="14">
        <v>1.4</v>
      </c>
      <c r="I382" s="14">
        <v>1.68</v>
      </c>
      <c r="J382" s="14">
        <v>2.23</v>
      </c>
      <c r="K382" s="17">
        <v>2.57</v>
      </c>
      <c r="L382" s="20"/>
      <c r="M382" s="19">
        <f t="shared" si="2050"/>
        <v>0</v>
      </c>
      <c r="N382" s="20"/>
      <c r="O382" s="20">
        <f t="shared" si="2051"/>
        <v>0</v>
      </c>
      <c r="P382" s="20"/>
      <c r="Q382" s="19">
        <f t="shared" si="2052"/>
        <v>0</v>
      </c>
      <c r="R382" s="20"/>
      <c r="S382" s="19">
        <f t="shared" si="2053"/>
        <v>0</v>
      </c>
      <c r="T382" s="20"/>
      <c r="U382" s="19">
        <f t="shared" si="2054"/>
        <v>0</v>
      </c>
      <c r="V382" s="20"/>
      <c r="W382" s="19">
        <f t="shared" si="2055"/>
        <v>0</v>
      </c>
      <c r="X382" s="20"/>
      <c r="Y382" s="19">
        <f t="shared" si="2056"/>
        <v>0</v>
      </c>
      <c r="Z382" s="20"/>
      <c r="AA382" s="19">
        <f t="shared" si="2057"/>
        <v>0</v>
      </c>
      <c r="AB382" s="20"/>
      <c r="AC382" s="19">
        <f t="shared" si="2058"/>
        <v>0</v>
      </c>
      <c r="AD382" s="20"/>
      <c r="AE382" s="19">
        <f t="shared" si="2059"/>
        <v>0</v>
      </c>
      <c r="AF382" s="76"/>
      <c r="AG382" s="19">
        <f t="shared" si="2060"/>
        <v>0</v>
      </c>
      <c r="AH382" s="20"/>
      <c r="AI382" s="19">
        <f t="shared" si="2061"/>
        <v>0</v>
      </c>
      <c r="AJ382" s="24"/>
      <c r="AK382" s="19">
        <f t="shared" si="2062"/>
        <v>0</v>
      </c>
      <c r="AL382" s="20"/>
      <c r="AM382" s="21">
        <f t="shared" si="2063"/>
        <v>0</v>
      </c>
      <c r="AN382" s="20"/>
      <c r="AO382" s="19">
        <f t="shared" si="2064"/>
        <v>0</v>
      </c>
      <c r="AP382" s="20"/>
      <c r="AQ382" s="20">
        <f t="shared" si="2065"/>
        <v>0</v>
      </c>
      <c r="AR382" s="20"/>
      <c r="AS382" s="20">
        <f t="shared" si="2066"/>
        <v>0</v>
      </c>
      <c r="AT382" s="20"/>
      <c r="AU382" s="19">
        <f t="shared" si="2067"/>
        <v>0</v>
      </c>
      <c r="AV382" s="20"/>
      <c r="AW382" s="19">
        <f t="shared" si="2068"/>
        <v>0</v>
      </c>
      <c r="AX382" s="20"/>
      <c r="AY382" s="19">
        <f t="shared" si="2069"/>
        <v>0</v>
      </c>
      <c r="AZ382" s="20"/>
      <c r="BA382" s="19">
        <f t="shared" si="2070"/>
        <v>0</v>
      </c>
      <c r="BB382" s="20"/>
      <c r="BC382" s="19">
        <f t="shared" si="2071"/>
        <v>0</v>
      </c>
      <c r="BD382" s="20"/>
      <c r="BE382" s="19">
        <f t="shared" si="2072"/>
        <v>0</v>
      </c>
      <c r="BF382" s="20"/>
      <c r="BG382" s="19">
        <f t="shared" si="2073"/>
        <v>0</v>
      </c>
      <c r="BH382" s="20"/>
      <c r="BI382" s="19">
        <f t="shared" si="2074"/>
        <v>0</v>
      </c>
      <c r="BJ382" s="20"/>
      <c r="BK382" s="19">
        <f t="shared" si="2075"/>
        <v>0</v>
      </c>
      <c r="BL382" s="20"/>
      <c r="BM382" s="19">
        <f t="shared" si="2076"/>
        <v>0</v>
      </c>
      <c r="BN382" s="20"/>
      <c r="BO382" s="19">
        <f t="shared" si="2077"/>
        <v>0</v>
      </c>
      <c r="BP382" s="20"/>
      <c r="BQ382" s="19">
        <f t="shared" si="2078"/>
        <v>0</v>
      </c>
      <c r="BR382" s="20"/>
      <c r="BS382" s="19">
        <f t="shared" si="2079"/>
        <v>0</v>
      </c>
      <c r="BT382" s="20"/>
      <c r="BU382" s="19">
        <f t="shared" si="2080"/>
        <v>0</v>
      </c>
      <c r="BV382" s="20"/>
      <c r="BW382" s="19">
        <f t="shared" si="2081"/>
        <v>0</v>
      </c>
      <c r="BX382" s="20"/>
      <c r="BY382" s="22">
        <f t="shared" si="2082"/>
        <v>0</v>
      </c>
      <c r="BZ382" s="20"/>
      <c r="CA382" s="19">
        <f t="shared" si="2083"/>
        <v>0</v>
      </c>
      <c r="CB382" s="20"/>
      <c r="CC382" s="19">
        <f t="shared" si="2084"/>
        <v>0</v>
      </c>
      <c r="CD382" s="20"/>
      <c r="CE382" s="21">
        <f t="shared" si="2085"/>
        <v>0</v>
      </c>
      <c r="CF382" s="20"/>
      <c r="CG382" s="20">
        <f t="shared" si="2086"/>
        <v>0</v>
      </c>
      <c r="CH382" s="20"/>
      <c r="CI382" s="19">
        <f t="shared" si="2087"/>
        <v>0</v>
      </c>
      <c r="CJ382" s="20"/>
      <c r="CK382" s="19">
        <f t="shared" si="2088"/>
        <v>0</v>
      </c>
      <c r="CL382" s="20"/>
      <c r="CM382" s="19">
        <f t="shared" si="2089"/>
        <v>0</v>
      </c>
      <c r="CN382" s="20"/>
      <c r="CO382" s="19">
        <f t="shared" si="2090"/>
        <v>0</v>
      </c>
      <c r="CP382" s="20"/>
      <c r="CQ382" s="19">
        <f t="shared" si="2091"/>
        <v>0</v>
      </c>
      <c r="CR382" s="20"/>
      <c r="CS382" s="19">
        <f t="shared" si="2092"/>
        <v>0</v>
      </c>
      <c r="CT382" s="20"/>
      <c r="CU382" s="19">
        <f t="shared" si="2093"/>
        <v>0</v>
      </c>
      <c r="CV382" s="24"/>
      <c r="CW382" s="19">
        <f t="shared" si="2094"/>
        <v>0</v>
      </c>
      <c r="CX382" s="20">
        <v>30</v>
      </c>
      <c r="CY382" s="19">
        <f t="shared" si="2095"/>
        <v>1445585.4000000001</v>
      </c>
      <c r="CZ382" s="20"/>
      <c r="DA382" s="19">
        <f t="shared" si="2096"/>
        <v>0</v>
      </c>
      <c r="DB382" s="20">
        <v>20</v>
      </c>
      <c r="DC382" s="19">
        <f t="shared" si="2097"/>
        <v>1284964.8</v>
      </c>
      <c r="DD382" s="20"/>
      <c r="DE382" s="19">
        <f t="shared" si="2098"/>
        <v>0</v>
      </c>
      <c r="DF382" s="20"/>
      <c r="DG382" s="19">
        <f t="shared" si="2099"/>
        <v>0</v>
      </c>
      <c r="DH382" s="20"/>
      <c r="DI382" s="19">
        <f t="shared" si="2100"/>
        <v>0</v>
      </c>
      <c r="DJ382" s="20"/>
      <c r="DK382" s="19">
        <f t="shared" si="2101"/>
        <v>0</v>
      </c>
      <c r="DL382" s="19">
        <f t="shared" si="2102"/>
        <v>50</v>
      </c>
      <c r="DM382" s="19">
        <f t="shared" si="2102"/>
        <v>2730550.2</v>
      </c>
    </row>
    <row r="383" spans="1:117" ht="45.75" customHeight="1" x14ac:dyDescent="0.25">
      <c r="A383" s="123"/>
      <c r="B383" s="81">
        <v>331</v>
      </c>
      <c r="C383" s="13" t="s">
        <v>502</v>
      </c>
      <c r="D383" s="14">
        <v>22900</v>
      </c>
      <c r="E383" s="23">
        <v>3.03</v>
      </c>
      <c r="F383" s="23"/>
      <c r="G383" s="16">
        <v>1</v>
      </c>
      <c r="H383" s="14">
        <v>1.4</v>
      </c>
      <c r="I383" s="14">
        <v>1.68</v>
      </c>
      <c r="J383" s="14">
        <v>2.23</v>
      </c>
      <c r="K383" s="17">
        <v>2.57</v>
      </c>
      <c r="L383" s="20"/>
      <c r="M383" s="19">
        <f t="shared" si="2050"/>
        <v>0</v>
      </c>
      <c r="N383" s="20"/>
      <c r="O383" s="20">
        <f t="shared" si="2051"/>
        <v>0</v>
      </c>
      <c r="P383" s="20"/>
      <c r="Q383" s="19">
        <f t="shared" si="2052"/>
        <v>0</v>
      </c>
      <c r="R383" s="20"/>
      <c r="S383" s="19">
        <f t="shared" si="2053"/>
        <v>0</v>
      </c>
      <c r="T383" s="20"/>
      <c r="U383" s="19">
        <f t="shared" si="2054"/>
        <v>0</v>
      </c>
      <c r="V383" s="20"/>
      <c r="W383" s="19">
        <f t="shared" si="2055"/>
        <v>0</v>
      </c>
      <c r="X383" s="20"/>
      <c r="Y383" s="19">
        <f t="shared" si="2056"/>
        <v>0</v>
      </c>
      <c r="Z383" s="20"/>
      <c r="AA383" s="19">
        <f t="shared" si="2057"/>
        <v>0</v>
      </c>
      <c r="AB383" s="20"/>
      <c r="AC383" s="19">
        <f t="shared" si="2058"/>
        <v>0</v>
      </c>
      <c r="AD383" s="20"/>
      <c r="AE383" s="19">
        <f t="shared" si="2059"/>
        <v>0</v>
      </c>
      <c r="AF383" s="76"/>
      <c r="AG383" s="19">
        <f t="shared" si="2060"/>
        <v>0</v>
      </c>
      <c r="AH383" s="20"/>
      <c r="AI383" s="19">
        <f t="shared" si="2061"/>
        <v>0</v>
      </c>
      <c r="AJ383" s="24">
        <v>0</v>
      </c>
      <c r="AK383" s="19">
        <f t="shared" si="2062"/>
        <v>0</v>
      </c>
      <c r="AL383" s="20"/>
      <c r="AM383" s="21">
        <f t="shared" si="2063"/>
        <v>0</v>
      </c>
      <c r="AN383" s="20"/>
      <c r="AO383" s="19">
        <f t="shared" si="2064"/>
        <v>0</v>
      </c>
      <c r="AP383" s="20"/>
      <c r="AQ383" s="20">
        <f t="shared" si="2065"/>
        <v>0</v>
      </c>
      <c r="AR383" s="20"/>
      <c r="AS383" s="20">
        <f t="shared" si="2066"/>
        <v>0</v>
      </c>
      <c r="AT383" s="20"/>
      <c r="AU383" s="19">
        <f t="shared" si="2067"/>
        <v>0</v>
      </c>
      <c r="AV383" s="20"/>
      <c r="AW383" s="19">
        <f t="shared" si="2068"/>
        <v>0</v>
      </c>
      <c r="AX383" s="20"/>
      <c r="AY383" s="19">
        <f t="shared" si="2069"/>
        <v>0</v>
      </c>
      <c r="AZ383" s="20"/>
      <c r="BA383" s="19">
        <f t="shared" si="2070"/>
        <v>0</v>
      </c>
      <c r="BB383" s="20"/>
      <c r="BC383" s="19">
        <f t="shared" si="2071"/>
        <v>0</v>
      </c>
      <c r="BD383" s="20"/>
      <c r="BE383" s="19">
        <f t="shared" si="2072"/>
        <v>0</v>
      </c>
      <c r="BF383" s="20"/>
      <c r="BG383" s="19">
        <f t="shared" si="2073"/>
        <v>0</v>
      </c>
      <c r="BH383" s="20"/>
      <c r="BI383" s="19">
        <f t="shared" si="2074"/>
        <v>0</v>
      </c>
      <c r="BJ383" s="20"/>
      <c r="BK383" s="19">
        <f t="shared" si="2075"/>
        <v>0</v>
      </c>
      <c r="BL383" s="20"/>
      <c r="BM383" s="19">
        <f t="shared" si="2076"/>
        <v>0</v>
      </c>
      <c r="BN383" s="20"/>
      <c r="BO383" s="19">
        <f t="shared" si="2077"/>
        <v>0</v>
      </c>
      <c r="BP383" s="20"/>
      <c r="BQ383" s="19">
        <f t="shared" si="2078"/>
        <v>0</v>
      </c>
      <c r="BR383" s="20"/>
      <c r="BS383" s="19">
        <f t="shared" si="2079"/>
        <v>0</v>
      </c>
      <c r="BT383" s="20"/>
      <c r="BU383" s="19">
        <f t="shared" si="2080"/>
        <v>0</v>
      </c>
      <c r="BV383" s="20"/>
      <c r="BW383" s="19">
        <f t="shared" si="2081"/>
        <v>0</v>
      </c>
      <c r="BX383" s="20"/>
      <c r="BY383" s="22">
        <f t="shared" si="2082"/>
        <v>0</v>
      </c>
      <c r="BZ383" s="20"/>
      <c r="CA383" s="19">
        <f t="shared" si="2083"/>
        <v>0</v>
      </c>
      <c r="CB383" s="20"/>
      <c r="CC383" s="19">
        <f t="shared" si="2084"/>
        <v>0</v>
      </c>
      <c r="CD383" s="20"/>
      <c r="CE383" s="21">
        <f t="shared" si="2085"/>
        <v>0</v>
      </c>
      <c r="CF383" s="20"/>
      <c r="CG383" s="20">
        <f t="shared" si="2086"/>
        <v>0</v>
      </c>
      <c r="CH383" s="20"/>
      <c r="CI383" s="19">
        <f t="shared" si="2087"/>
        <v>0</v>
      </c>
      <c r="CJ383" s="20"/>
      <c r="CK383" s="19">
        <f t="shared" si="2088"/>
        <v>0</v>
      </c>
      <c r="CL383" s="20"/>
      <c r="CM383" s="19">
        <f t="shared" si="2089"/>
        <v>0</v>
      </c>
      <c r="CN383" s="20"/>
      <c r="CO383" s="19">
        <f t="shared" si="2090"/>
        <v>0</v>
      </c>
      <c r="CP383" s="20"/>
      <c r="CQ383" s="19">
        <f t="shared" si="2091"/>
        <v>0</v>
      </c>
      <c r="CR383" s="20"/>
      <c r="CS383" s="19">
        <f t="shared" si="2092"/>
        <v>0</v>
      </c>
      <c r="CT383" s="20"/>
      <c r="CU383" s="19">
        <f t="shared" si="2093"/>
        <v>0</v>
      </c>
      <c r="CV383" s="24">
        <v>0</v>
      </c>
      <c r="CW383" s="19">
        <f t="shared" si="2094"/>
        <v>0</v>
      </c>
      <c r="CX383" s="20">
        <v>10</v>
      </c>
      <c r="CY383" s="19">
        <f t="shared" si="2095"/>
        <v>874276.2</v>
      </c>
      <c r="CZ383" s="20"/>
      <c r="DA383" s="19">
        <f t="shared" si="2096"/>
        <v>0</v>
      </c>
      <c r="DB383" s="20"/>
      <c r="DC383" s="19">
        <f t="shared" si="2097"/>
        <v>0</v>
      </c>
      <c r="DD383" s="20"/>
      <c r="DE383" s="19">
        <f t="shared" si="2098"/>
        <v>0</v>
      </c>
      <c r="DF383" s="20"/>
      <c r="DG383" s="19">
        <f t="shared" si="2099"/>
        <v>0</v>
      </c>
      <c r="DH383" s="20"/>
      <c r="DI383" s="19">
        <f t="shared" si="2100"/>
        <v>0</v>
      </c>
      <c r="DJ383" s="20"/>
      <c r="DK383" s="19">
        <f t="shared" si="2101"/>
        <v>0</v>
      </c>
      <c r="DL383" s="19">
        <f t="shared" si="2102"/>
        <v>10</v>
      </c>
      <c r="DM383" s="19">
        <f t="shared" si="2102"/>
        <v>874276.2</v>
      </c>
    </row>
    <row r="384" spans="1:117" ht="51.75" customHeight="1" x14ac:dyDescent="0.25">
      <c r="A384" s="123"/>
      <c r="B384" s="81">
        <v>332</v>
      </c>
      <c r="C384" s="13" t="s">
        <v>503</v>
      </c>
      <c r="D384" s="14">
        <v>22900</v>
      </c>
      <c r="E384" s="23">
        <v>1.02</v>
      </c>
      <c r="F384" s="23"/>
      <c r="G384" s="16">
        <v>1</v>
      </c>
      <c r="H384" s="14">
        <v>1.4</v>
      </c>
      <c r="I384" s="14">
        <v>1.68</v>
      </c>
      <c r="J384" s="14">
        <v>2.23</v>
      </c>
      <c r="K384" s="17">
        <v>2.57</v>
      </c>
      <c r="L384" s="20"/>
      <c r="M384" s="19">
        <f t="shared" si="2050"/>
        <v>0</v>
      </c>
      <c r="N384" s="20"/>
      <c r="O384" s="20">
        <f t="shared" si="2051"/>
        <v>0</v>
      </c>
      <c r="P384" s="20"/>
      <c r="Q384" s="19">
        <f t="shared" si="2052"/>
        <v>0</v>
      </c>
      <c r="R384" s="20"/>
      <c r="S384" s="19">
        <f t="shared" si="2053"/>
        <v>0</v>
      </c>
      <c r="T384" s="20"/>
      <c r="U384" s="19">
        <f t="shared" si="2054"/>
        <v>0</v>
      </c>
      <c r="V384" s="20"/>
      <c r="W384" s="19">
        <f t="shared" si="2055"/>
        <v>0</v>
      </c>
      <c r="X384" s="20"/>
      <c r="Y384" s="19">
        <f t="shared" si="2056"/>
        <v>0</v>
      </c>
      <c r="Z384" s="20"/>
      <c r="AA384" s="19">
        <f t="shared" si="2057"/>
        <v>0</v>
      </c>
      <c r="AB384" s="20"/>
      <c r="AC384" s="19">
        <f t="shared" si="2058"/>
        <v>0</v>
      </c>
      <c r="AD384" s="20"/>
      <c r="AE384" s="19">
        <f t="shared" si="2059"/>
        <v>0</v>
      </c>
      <c r="AF384" s="76"/>
      <c r="AG384" s="19">
        <f t="shared" si="2060"/>
        <v>0</v>
      </c>
      <c r="AH384" s="20"/>
      <c r="AI384" s="19">
        <f t="shared" si="2061"/>
        <v>0</v>
      </c>
      <c r="AJ384" s="24"/>
      <c r="AK384" s="19">
        <f t="shared" si="2062"/>
        <v>0</v>
      </c>
      <c r="AL384" s="20"/>
      <c r="AM384" s="21">
        <f t="shared" si="2063"/>
        <v>0</v>
      </c>
      <c r="AN384" s="20"/>
      <c r="AO384" s="19">
        <f t="shared" si="2064"/>
        <v>0</v>
      </c>
      <c r="AP384" s="20"/>
      <c r="AQ384" s="20">
        <f t="shared" si="2065"/>
        <v>0</v>
      </c>
      <c r="AR384" s="20"/>
      <c r="AS384" s="20">
        <f t="shared" si="2066"/>
        <v>0</v>
      </c>
      <c r="AT384" s="20"/>
      <c r="AU384" s="19">
        <f t="shared" si="2067"/>
        <v>0</v>
      </c>
      <c r="AV384" s="20"/>
      <c r="AW384" s="19">
        <f t="shared" si="2068"/>
        <v>0</v>
      </c>
      <c r="AX384" s="20"/>
      <c r="AY384" s="19">
        <f t="shared" si="2069"/>
        <v>0</v>
      </c>
      <c r="AZ384" s="20"/>
      <c r="BA384" s="19">
        <f t="shared" si="2070"/>
        <v>0</v>
      </c>
      <c r="BB384" s="20"/>
      <c r="BC384" s="19">
        <f t="shared" si="2071"/>
        <v>0</v>
      </c>
      <c r="BD384" s="20"/>
      <c r="BE384" s="19">
        <f t="shared" si="2072"/>
        <v>0</v>
      </c>
      <c r="BF384" s="20"/>
      <c r="BG384" s="19">
        <f t="shared" si="2073"/>
        <v>0</v>
      </c>
      <c r="BH384" s="20"/>
      <c r="BI384" s="19">
        <f t="shared" si="2074"/>
        <v>0</v>
      </c>
      <c r="BJ384" s="20"/>
      <c r="BK384" s="19">
        <f t="shared" si="2075"/>
        <v>0</v>
      </c>
      <c r="BL384" s="20"/>
      <c r="BM384" s="19">
        <f t="shared" si="2076"/>
        <v>0</v>
      </c>
      <c r="BN384" s="20"/>
      <c r="BO384" s="19">
        <f t="shared" si="2077"/>
        <v>0</v>
      </c>
      <c r="BP384" s="20"/>
      <c r="BQ384" s="19">
        <f t="shared" si="2078"/>
        <v>0</v>
      </c>
      <c r="BR384" s="20"/>
      <c r="BS384" s="19">
        <f t="shared" si="2079"/>
        <v>0</v>
      </c>
      <c r="BT384" s="20"/>
      <c r="BU384" s="19">
        <f t="shared" si="2080"/>
        <v>0</v>
      </c>
      <c r="BV384" s="20"/>
      <c r="BW384" s="19">
        <f t="shared" si="2081"/>
        <v>0</v>
      </c>
      <c r="BX384" s="20"/>
      <c r="BY384" s="22">
        <f t="shared" si="2082"/>
        <v>0</v>
      </c>
      <c r="BZ384" s="20"/>
      <c r="CA384" s="19">
        <f t="shared" si="2083"/>
        <v>0</v>
      </c>
      <c r="CB384" s="20"/>
      <c r="CC384" s="19">
        <f t="shared" si="2084"/>
        <v>0</v>
      </c>
      <c r="CD384" s="20"/>
      <c r="CE384" s="21">
        <f t="shared" si="2085"/>
        <v>0</v>
      </c>
      <c r="CF384" s="20">
        <f>670-170</f>
        <v>500</v>
      </c>
      <c r="CG384" s="20">
        <f t="shared" si="2086"/>
        <v>14715539.999999998</v>
      </c>
      <c r="CH384" s="20"/>
      <c r="CI384" s="19">
        <f t="shared" si="2087"/>
        <v>0</v>
      </c>
      <c r="CJ384" s="20"/>
      <c r="CK384" s="19">
        <f t="shared" si="2088"/>
        <v>0</v>
      </c>
      <c r="CL384" s="20"/>
      <c r="CM384" s="19">
        <f t="shared" si="2089"/>
        <v>0</v>
      </c>
      <c r="CN384" s="20"/>
      <c r="CO384" s="19">
        <f t="shared" si="2090"/>
        <v>0</v>
      </c>
      <c r="CP384" s="20"/>
      <c r="CQ384" s="19">
        <f t="shared" si="2091"/>
        <v>0</v>
      </c>
      <c r="CR384" s="20"/>
      <c r="CS384" s="19">
        <f t="shared" si="2092"/>
        <v>0</v>
      </c>
      <c r="CT384" s="20"/>
      <c r="CU384" s="19">
        <f t="shared" si="2093"/>
        <v>0</v>
      </c>
      <c r="CV384" s="24"/>
      <c r="CW384" s="19">
        <f t="shared" si="2094"/>
        <v>0</v>
      </c>
      <c r="CX384" s="20">
        <v>5</v>
      </c>
      <c r="CY384" s="19">
        <f t="shared" si="2095"/>
        <v>147155.4</v>
      </c>
      <c r="CZ384" s="20"/>
      <c r="DA384" s="19">
        <f t="shared" si="2096"/>
        <v>0</v>
      </c>
      <c r="DB384" s="20"/>
      <c r="DC384" s="19">
        <f t="shared" si="2097"/>
        <v>0</v>
      </c>
      <c r="DD384" s="20"/>
      <c r="DE384" s="19">
        <f t="shared" si="2098"/>
        <v>0</v>
      </c>
      <c r="DF384" s="20"/>
      <c r="DG384" s="19">
        <f t="shared" si="2099"/>
        <v>0</v>
      </c>
      <c r="DH384" s="20"/>
      <c r="DI384" s="19">
        <f t="shared" si="2100"/>
        <v>0</v>
      </c>
      <c r="DJ384" s="20"/>
      <c r="DK384" s="19">
        <f t="shared" si="2101"/>
        <v>0</v>
      </c>
      <c r="DL384" s="19">
        <f t="shared" si="2102"/>
        <v>505</v>
      </c>
      <c r="DM384" s="19">
        <f t="shared" si="2102"/>
        <v>14862695.399999999</v>
      </c>
    </row>
    <row r="385" spans="1:117" ht="57" customHeight="1" x14ac:dyDescent="0.25">
      <c r="A385" s="123"/>
      <c r="B385" s="81">
        <v>333</v>
      </c>
      <c r="C385" s="13" t="s">
        <v>504</v>
      </c>
      <c r="D385" s="14">
        <v>22900</v>
      </c>
      <c r="E385" s="23">
        <v>1.38</v>
      </c>
      <c r="F385" s="23"/>
      <c r="G385" s="16">
        <v>1</v>
      </c>
      <c r="H385" s="14">
        <v>1.4</v>
      </c>
      <c r="I385" s="14">
        <v>1.68</v>
      </c>
      <c r="J385" s="14">
        <v>2.23</v>
      </c>
      <c r="K385" s="17">
        <v>2.57</v>
      </c>
      <c r="L385" s="20"/>
      <c r="M385" s="19">
        <f t="shared" si="2050"/>
        <v>0</v>
      </c>
      <c r="N385" s="20"/>
      <c r="O385" s="20">
        <f t="shared" si="2051"/>
        <v>0</v>
      </c>
      <c r="P385" s="20"/>
      <c r="Q385" s="19">
        <f t="shared" si="2052"/>
        <v>0</v>
      </c>
      <c r="R385" s="20"/>
      <c r="S385" s="19">
        <f t="shared" si="2053"/>
        <v>0</v>
      </c>
      <c r="T385" s="20"/>
      <c r="U385" s="19">
        <f t="shared" si="2054"/>
        <v>0</v>
      </c>
      <c r="V385" s="20"/>
      <c r="W385" s="19">
        <f t="shared" si="2055"/>
        <v>0</v>
      </c>
      <c r="X385" s="20"/>
      <c r="Y385" s="19">
        <f t="shared" si="2056"/>
        <v>0</v>
      </c>
      <c r="Z385" s="20"/>
      <c r="AA385" s="19">
        <f t="shared" si="2057"/>
        <v>0</v>
      </c>
      <c r="AB385" s="20"/>
      <c r="AC385" s="19">
        <f t="shared" si="2058"/>
        <v>0</v>
      </c>
      <c r="AD385" s="20"/>
      <c r="AE385" s="19">
        <f t="shared" si="2059"/>
        <v>0</v>
      </c>
      <c r="AF385" s="76"/>
      <c r="AG385" s="19">
        <f t="shared" si="2060"/>
        <v>0</v>
      </c>
      <c r="AH385" s="20"/>
      <c r="AI385" s="19">
        <f t="shared" si="2061"/>
        <v>0</v>
      </c>
      <c r="AJ385" s="24"/>
      <c r="AK385" s="19">
        <f t="shared" si="2062"/>
        <v>0</v>
      </c>
      <c r="AL385" s="20"/>
      <c r="AM385" s="21">
        <f t="shared" si="2063"/>
        <v>0</v>
      </c>
      <c r="AN385" s="20"/>
      <c r="AO385" s="19">
        <f t="shared" si="2064"/>
        <v>0</v>
      </c>
      <c r="AP385" s="20"/>
      <c r="AQ385" s="20">
        <f t="shared" si="2065"/>
        <v>0</v>
      </c>
      <c r="AR385" s="20"/>
      <c r="AS385" s="20">
        <f t="shared" si="2066"/>
        <v>0</v>
      </c>
      <c r="AT385" s="20"/>
      <c r="AU385" s="19">
        <f t="shared" si="2067"/>
        <v>0</v>
      </c>
      <c r="AV385" s="20"/>
      <c r="AW385" s="19">
        <f t="shared" si="2068"/>
        <v>0</v>
      </c>
      <c r="AX385" s="20"/>
      <c r="AY385" s="19">
        <f t="shared" si="2069"/>
        <v>0</v>
      </c>
      <c r="AZ385" s="20"/>
      <c r="BA385" s="19">
        <f t="shared" si="2070"/>
        <v>0</v>
      </c>
      <c r="BB385" s="20"/>
      <c r="BC385" s="19">
        <f t="shared" si="2071"/>
        <v>0</v>
      </c>
      <c r="BD385" s="20"/>
      <c r="BE385" s="19">
        <f t="shared" si="2072"/>
        <v>0</v>
      </c>
      <c r="BF385" s="20"/>
      <c r="BG385" s="19">
        <f t="shared" si="2073"/>
        <v>0</v>
      </c>
      <c r="BH385" s="20"/>
      <c r="BI385" s="19">
        <f t="shared" si="2074"/>
        <v>0</v>
      </c>
      <c r="BJ385" s="20"/>
      <c r="BK385" s="19">
        <f t="shared" si="2075"/>
        <v>0</v>
      </c>
      <c r="BL385" s="20"/>
      <c r="BM385" s="19">
        <f t="shared" si="2076"/>
        <v>0</v>
      </c>
      <c r="BN385" s="20"/>
      <c r="BO385" s="19">
        <f t="shared" si="2077"/>
        <v>0</v>
      </c>
      <c r="BP385" s="20"/>
      <c r="BQ385" s="19">
        <f t="shared" si="2078"/>
        <v>0</v>
      </c>
      <c r="BR385" s="20"/>
      <c r="BS385" s="19">
        <f t="shared" si="2079"/>
        <v>0</v>
      </c>
      <c r="BT385" s="20"/>
      <c r="BU385" s="19">
        <f t="shared" si="2080"/>
        <v>0</v>
      </c>
      <c r="BV385" s="20"/>
      <c r="BW385" s="19">
        <f t="shared" si="2081"/>
        <v>0</v>
      </c>
      <c r="BX385" s="20"/>
      <c r="BY385" s="22">
        <f t="shared" si="2082"/>
        <v>0</v>
      </c>
      <c r="BZ385" s="20"/>
      <c r="CA385" s="19">
        <f t="shared" si="2083"/>
        <v>0</v>
      </c>
      <c r="CB385" s="20"/>
      <c r="CC385" s="19">
        <f t="shared" si="2084"/>
        <v>0</v>
      </c>
      <c r="CD385" s="20"/>
      <c r="CE385" s="21">
        <f t="shared" si="2085"/>
        <v>0</v>
      </c>
      <c r="CF385" s="20">
        <f>30-4</f>
        <v>26</v>
      </c>
      <c r="CG385" s="20">
        <f t="shared" si="2086"/>
        <v>1035281.5199999999</v>
      </c>
      <c r="CH385" s="20"/>
      <c r="CI385" s="19">
        <f t="shared" si="2087"/>
        <v>0</v>
      </c>
      <c r="CJ385" s="20"/>
      <c r="CK385" s="19">
        <f t="shared" si="2088"/>
        <v>0</v>
      </c>
      <c r="CL385" s="20"/>
      <c r="CM385" s="19">
        <f t="shared" si="2089"/>
        <v>0</v>
      </c>
      <c r="CN385" s="20"/>
      <c r="CO385" s="19">
        <f t="shared" si="2090"/>
        <v>0</v>
      </c>
      <c r="CP385" s="20"/>
      <c r="CQ385" s="19">
        <f t="shared" si="2091"/>
        <v>0</v>
      </c>
      <c r="CR385" s="20"/>
      <c r="CS385" s="19">
        <f t="shared" si="2092"/>
        <v>0</v>
      </c>
      <c r="CT385" s="20"/>
      <c r="CU385" s="19">
        <f t="shared" si="2093"/>
        <v>0</v>
      </c>
      <c r="CV385" s="24"/>
      <c r="CW385" s="19">
        <f t="shared" si="2094"/>
        <v>0</v>
      </c>
      <c r="CX385" s="20">
        <v>5</v>
      </c>
      <c r="CY385" s="19">
        <f t="shared" si="2095"/>
        <v>199092.6</v>
      </c>
      <c r="CZ385" s="20"/>
      <c r="DA385" s="19">
        <f t="shared" si="2096"/>
        <v>0</v>
      </c>
      <c r="DB385" s="20"/>
      <c r="DC385" s="19">
        <f t="shared" si="2097"/>
        <v>0</v>
      </c>
      <c r="DD385" s="20"/>
      <c r="DE385" s="19">
        <f t="shared" si="2098"/>
        <v>0</v>
      </c>
      <c r="DF385" s="20"/>
      <c r="DG385" s="19">
        <f t="shared" si="2099"/>
        <v>0</v>
      </c>
      <c r="DH385" s="20"/>
      <c r="DI385" s="19">
        <f t="shared" si="2100"/>
        <v>0</v>
      </c>
      <c r="DJ385" s="20"/>
      <c r="DK385" s="19">
        <f t="shared" si="2101"/>
        <v>0</v>
      </c>
      <c r="DL385" s="19">
        <f t="shared" si="2102"/>
        <v>31</v>
      </c>
      <c r="DM385" s="19">
        <f t="shared" si="2102"/>
        <v>1234374.1199999999</v>
      </c>
    </row>
    <row r="386" spans="1:117" ht="57" customHeight="1" x14ac:dyDescent="0.25">
      <c r="A386" s="123"/>
      <c r="B386" s="81">
        <v>334</v>
      </c>
      <c r="C386" s="13" t="s">
        <v>505</v>
      </c>
      <c r="D386" s="14">
        <v>22900</v>
      </c>
      <c r="E386" s="23">
        <v>2</v>
      </c>
      <c r="F386" s="23"/>
      <c r="G386" s="16">
        <v>1</v>
      </c>
      <c r="H386" s="14">
        <v>1.4</v>
      </c>
      <c r="I386" s="14">
        <v>1.68</v>
      </c>
      <c r="J386" s="14">
        <v>2.23</v>
      </c>
      <c r="K386" s="17">
        <v>2.57</v>
      </c>
      <c r="L386" s="20"/>
      <c r="M386" s="19"/>
      <c r="N386" s="20"/>
      <c r="O386" s="20"/>
      <c r="P386" s="20"/>
      <c r="Q386" s="19"/>
      <c r="R386" s="20"/>
      <c r="S386" s="19">
        <f t="shared" si="2053"/>
        <v>0</v>
      </c>
      <c r="T386" s="20"/>
      <c r="U386" s="19"/>
      <c r="V386" s="20"/>
      <c r="W386" s="19"/>
      <c r="X386" s="20"/>
      <c r="Y386" s="19"/>
      <c r="Z386" s="20"/>
      <c r="AA386" s="19"/>
      <c r="AB386" s="20"/>
      <c r="AC386" s="19"/>
      <c r="AD386" s="20"/>
      <c r="AE386" s="19"/>
      <c r="AF386" s="76"/>
      <c r="AG386" s="19"/>
      <c r="AH386" s="20"/>
      <c r="AI386" s="19"/>
      <c r="AJ386" s="24"/>
      <c r="AK386" s="19"/>
      <c r="AL386" s="20"/>
      <c r="AM386" s="21"/>
      <c r="AN386" s="20"/>
      <c r="AO386" s="19"/>
      <c r="AP386" s="20"/>
      <c r="AQ386" s="20"/>
      <c r="AR386" s="20"/>
      <c r="AS386" s="20"/>
      <c r="AT386" s="20"/>
      <c r="AU386" s="19"/>
      <c r="AV386" s="20"/>
      <c r="AW386" s="19"/>
      <c r="AX386" s="20"/>
      <c r="AY386" s="19"/>
      <c r="AZ386" s="20"/>
      <c r="BA386" s="19"/>
      <c r="BB386" s="20"/>
      <c r="BC386" s="19"/>
      <c r="BD386" s="20"/>
      <c r="BE386" s="19"/>
      <c r="BF386" s="20"/>
      <c r="BG386" s="19"/>
      <c r="BH386" s="20"/>
      <c r="BI386" s="19"/>
      <c r="BJ386" s="20"/>
      <c r="BK386" s="19"/>
      <c r="BL386" s="20"/>
      <c r="BM386" s="19"/>
      <c r="BN386" s="20"/>
      <c r="BO386" s="19"/>
      <c r="BP386" s="20"/>
      <c r="BQ386" s="19"/>
      <c r="BR386" s="20"/>
      <c r="BS386" s="19"/>
      <c r="BT386" s="20"/>
      <c r="BU386" s="19"/>
      <c r="BV386" s="20"/>
      <c r="BW386" s="19"/>
      <c r="BX386" s="20"/>
      <c r="BY386" s="22"/>
      <c r="BZ386" s="20"/>
      <c r="CA386" s="19"/>
      <c r="CB386" s="20"/>
      <c r="CC386" s="19"/>
      <c r="CD386" s="20"/>
      <c r="CE386" s="21"/>
      <c r="CF386" s="20"/>
      <c r="CG386" s="20"/>
      <c r="CH386" s="20"/>
      <c r="CI386" s="19"/>
      <c r="CJ386" s="20"/>
      <c r="CK386" s="19"/>
      <c r="CL386" s="20"/>
      <c r="CM386" s="19"/>
      <c r="CN386" s="20"/>
      <c r="CO386" s="19"/>
      <c r="CP386" s="20"/>
      <c r="CQ386" s="19"/>
      <c r="CR386" s="20"/>
      <c r="CS386" s="19"/>
      <c r="CT386" s="20"/>
      <c r="CU386" s="19"/>
      <c r="CV386" s="24"/>
      <c r="CW386" s="19"/>
      <c r="CX386" s="20"/>
      <c r="CY386" s="19">
        <f t="shared" si="2095"/>
        <v>0</v>
      </c>
      <c r="CZ386" s="20"/>
      <c r="DA386" s="19"/>
      <c r="DB386" s="20"/>
      <c r="DC386" s="19">
        <f t="shared" si="2097"/>
        <v>0</v>
      </c>
      <c r="DD386" s="20"/>
      <c r="DE386" s="19"/>
      <c r="DF386" s="20"/>
      <c r="DG386" s="19"/>
      <c r="DH386" s="20"/>
      <c r="DI386" s="19"/>
      <c r="DJ386" s="20"/>
      <c r="DK386" s="19"/>
      <c r="DL386" s="19">
        <f t="shared" si="2102"/>
        <v>0</v>
      </c>
      <c r="DM386" s="19">
        <f t="shared" si="2102"/>
        <v>0</v>
      </c>
    </row>
    <row r="387" spans="1:117" ht="57" customHeight="1" x14ac:dyDescent="0.25">
      <c r="A387" s="123"/>
      <c r="B387" s="81">
        <v>335</v>
      </c>
      <c r="C387" s="13" t="s">
        <v>506</v>
      </c>
      <c r="D387" s="14">
        <v>22900</v>
      </c>
      <c r="E387" s="23">
        <v>0.59</v>
      </c>
      <c r="F387" s="23"/>
      <c r="G387" s="16">
        <v>1</v>
      </c>
      <c r="H387" s="14">
        <v>1.4</v>
      </c>
      <c r="I387" s="14">
        <v>1.68</v>
      </c>
      <c r="J387" s="14">
        <v>2.23</v>
      </c>
      <c r="K387" s="17">
        <v>2.57</v>
      </c>
      <c r="L387" s="20"/>
      <c r="M387" s="19"/>
      <c r="N387" s="20"/>
      <c r="O387" s="20"/>
      <c r="P387" s="20"/>
      <c r="Q387" s="19"/>
      <c r="R387" s="20"/>
      <c r="S387" s="19">
        <f t="shared" si="2053"/>
        <v>0</v>
      </c>
      <c r="T387" s="20"/>
      <c r="U387" s="19"/>
      <c r="V387" s="20"/>
      <c r="W387" s="19"/>
      <c r="X387" s="20"/>
      <c r="Y387" s="19"/>
      <c r="Z387" s="20"/>
      <c r="AA387" s="19"/>
      <c r="AB387" s="20"/>
      <c r="AC387" s="19"/>
      <c r="AD387" s="20"/>
      <c r="AE387" s="19"/>
      <c r="AF387" s="76"/>
      <c r="AG387" s="19"/>
      <c r="AH387" s="20"/>
      <c r="AI387" s="19"/>
      <c r="AJ387" s="24"/>
      <c r="AK387" s="19"/>
      <c r="AL387" s="20"/>
      <c r="AM387" s="21"/>
      <c r="AN387" s="20"/>
      <c r="AO387" s="19"/>
      <c r="AP387" s="20"/>
      <c r="AQ387" s="20"/>
      <c r="AR387" s="20"/>
      <c r="AS387" s="20"/>
      <c r="AT387" s="20"/>
      <c r="AU387" s="19"/>
      <c r="AV387" s="20"/>
      <c r="AW387" s="19"/>
      <c r="AX387" s="20"/>
      <c r="AY387" s="19"/>
      <c r="AZ387" s="20"/>
      <c r="BA387" s="19"/>
      <c r="BB387" s="20"/>
      <c r="BC387" s="19"/>
      <c r="BD387" s="20"/>
      <c r="BE387" s="19"/>
      <c r="BF387" s="20"/>
      <c r="BG387" s="19"/>
      <c r="BH387" s="20"/>
      <c r="BI387" s="19"/>
      <c r="BJ387" s="20"/>
      <c r="BK387" s="19"/>
      <c r="BL387" s="20"/>
      <c r="BM387" s="19"/>
      <c r="BN387" s="20"/>
      <c r="BO387" s="19"/>
      <c r="BP387" s="20"/>
      <c r="BQ387" s="19"/>
      <c r="BR387" s="20"/>
      <c r="BS387" s="19"/>
      <c r="BT387" s="20"/>
      <c r="BU387" s="19"/>
      <c r="BV387" s="20"/>
      <c r="BW387" s="19"/>
      <c r="BX387" s="20"/>
      <c r="BY387" s="22"/>
      <c r="BZ387" s="20"/>
      <c r="CA387" s="19"/>
      <c r="CB387" s="20"/>
      <c r="CC387" s="19"/>
      <c r="CD387" s="20"/>
      <c r="CE387" s="21"/>
      <c r="CF387" s="20"/>
      <c r="CG387" s="20"/>
      <c r="CH387" s="20"/>
      <c r="CI387" s="19"/>
      <c r="CJ387" s="20"/>
      <c r="CK387" s="19"/>
      <c r="CL387" s="20"/>
      <c r="CM387" s="19"/>
      <c r="CN387" s="20"/>
      <c r="CO387" s="19"/>
      <c r="CP387" s="20"/>
      <c r="CQ387" s="19"/>
      <c r="CR387" s="20"/>
      <c r="CS387" s="19"/>
      <c r="CT387" s="20"/>
      <c r="CU387" s="19"/>
      <c r="CV387" s="24"/>
      <c r="CW387" s="19"/>
      <c r="CX387" s="20">
        <v>1467</v>
      </c>
      <c r="CY387" s="19">
        <f t="shared" si="2095"/>
        <v>24974002.619999997</v>
      </c>
      <c r="CZ387" s="20"/>
      <c r="DA387" s="19"/>
      <c r="DB387" s="20">
        <v>5</v>
      </c>
      <c r="DC387" s="19">
        <f t="shared" si="2097"/>
        <v>113492.4</v>
      </c>
      <c r="DD387" s="20"/>
      <c r="DE387" s="19"/>
      <c r="DF387" s="20"/>
      <c r="DG387" s="19"/>
      <c r="DH387" s="20"/>
      <c r="DI387" s="19"/>
      <c r="DJ387" s="20"/>
      <c r="DK387" s="19"/>
      <c r="DL387" s="19">
        <f t="shared" si="2102"/>
        <v>1472</v>
      </c>
      <c r="DM387" s="19">
        <f t="shared" si="2102"/>
        <v>25087495.019999996</v>
      </c>
    </row>
    <row r="388" spans="1:117" ht="57" customHeight="1" x14ac:dyDescent="0.25">
      <c r="A388" s="123"/>
      <c r="B388" s="81">
        <v>336</v>
      </c>
      <c r="C388" s="13" t="s">
        <v>507</v>
      </c>
      <c r="D388" s="14">
        <v>22900</v>
      </c>
      <c r="E388" s="23">
        <v>0.84</v>
      </c>
      <c r="F388" s="23"/>
      <c r="G388" s="16">
        <v>1</v>
      </c>
      <c r="H388" s="14">
        <v>1.4</v>
      </c>
      <c r="I388" s="14">
        <v>1.68</v>
      </c>
      <c r="J388" s="14">
        <v>2.23</v>
      </c>
      <c r="K388" s="17">
        <v>2.57</v>
      </c>
      <c r="L388" s="20"/>
      <c r="M388" s="19"/>
      <c r="N388" s="20"/>
      <c r="O388" s="20"/>
      <c r="P388" s="20"/>
      <c r="Q388" s="19"/>
      <c r="R388" s="20"/>
      <c r="S388" s="19">
        <f t="shared" si="2053"/>
        <v>0</v>
      </c>
      <c r="T388" s="20"/>
      <c r="U388" s="19"/>
      <c r="V388" s="20"/>
      <c r="W388" s="19"/>
      <c r="X388" s="20"/>
      <c r="Y388" s="19"/>
      <c r="Z388" s="20"/>
      <c r="AA388" s="19"/>
      <c r="AB388" s="20"/>
      <c r="AC388" s="19"/>
      <c r="AD388" s="20"/>
      <c r="AE388" s="19"/>
      <c r="AF388" s="76"/>
      <c r="AG388" s="19"/>
      <c r="AH388" s="20"/>
      <c r="AI388" s="19"/>
      <c r="AJ388" s="24"/>
      <c r="AK388" s="19"/>
      <c r="AL388" s="20"/>
      <c r="AM388" s="21"/>
      <c r="AN388" s="20"/>
      <c r="AO388" s="19"/>
      <c r="AP388" s="20"/>
      <c r="AQ388" s="20"/>
      <c r="AR388" s="20"/>
      <c r="AS388" s="20"/>
      <c r="AT388" s="20"/>
      <c r="AU388" s="19"/>
      <c r="AV388" s="20"/>
      <c r="AW388" s="19"/>
      <c r="AX388" s="20"/>
      <c r="AY388" s="19"/>
      <c r="AZ388" s="20"/>
      <c r="BA388" s="19"/>
      <c r="BB388" s="20"/>
      <c r="BC388" s="19"/>
      <c r="BD388" s="20"/>
      <c r="BE388" s="19"/>
      <c r="BF388" s="20"/>
      <c r="BG388" s="19"/>
      <c r="BH388" s="20"/>
      <c r="BI388" s="19"/>
      <c r="BJ388" s="20"/>
      <c r="BK388" s="19"/>
      <c r="BL388" s="20"/>
      <c r="BM388" s="19"/>
      <c r="BN388" s="20"/>
      <c r="BO388" s="19"/>
      <c r="BP388" s="20"/>
      <c r="BQ388" s="19"/>
      <c r="BR388" s="20"/>
      <c r="BS388" s="19"/>
      <c r="BT388" s="20"/>
      <c r="BU388" s="19"/>
      <c r="BV388" s="20"/>
      <c r="BW388" s="19"/>
      <c r="BX388" s="20"/>
      <c r="BY388" s="22"/>
      <c r="BZ388" s="20"/>
      <c r="CA388" s="19"/>
      <c r="CB388" s="20"/>
      <c r="CC388" s="19"/>
      <c r="CD388" s="20"/>
      <c r="CE388" s="21"/>
      <c r="CF388" s="20"/>
      <c r="CG388" s="20"/>
      <c r="CH388" s="20"/>
      <c r="CI388" s="19"/>
      <c r="CJ388" s="20"/>
      <c r="CK388" s="19"/>
      <c r="CL388" s="20"/>
      <c r="CM388" s="19"/>
      <c r="CN388" s="20"/>
      <c r="CO388" s="19"/>
      <c r="CP388" s="20"/>
      <c r="CQ388" s="19"/>
      <c r="CR388" s="20"/>
      <c r="CS388" s="19"/>
      <c r="CT388" s="20"/>
      <c r="CU388" s="19"/>
      <c r="CV388" s="24"/>
      <c r="CW388" s="19"/>
      <c r="CX388" s="20">
        <v>200</v>
      </c>
      <c r="CY388" s="19">
        <f t="shared" si="2095"/>
        <v>4847472</v>
      </c>
      <c r="CZ388" s="20"/>
      <c r="DA388" s="19"/>
      <c r="DB388" s="20"/>
      <c r="DC388" s="19">
        <f t="shared" si="2097"/>
        <v>0</v>
      </c>
      <c r="DD388" s="20"/>
      <c r="DE388" s="19"/>
      <c r="DF388" s="20"/>
      <c r="DG388" s="19"/>
      <c r="DH388" s="20"/>
      <c r="DI388" s="19"/>
      <c r="DJ388" s="20"/>
      <c r="DK388" s="19"/>
      <c r="DL388" s="19">
        <f t="shared" si="2102"/>
        <v>200</v>
      </c>
      <c r="DM388" s="19">
        <f t="shared" si="2102"/>
        <v>4847472</v>
      </c>
    </row>
    <row r="389" spans="1:117" ht="57" customHeight="1" x14ac:dyDescent="0.25">
      <c r="A389" s="123"/>
      <c r="B389" s="81">
        <v>337</v>
      </c>
      <c r="C389" s="13" t="s">
        <v>508</v>
      </c>
      <c r="D389" s="14">
        <v>22900</v>
      </c>
      <c r="E389" s="23">
        <v>1.17</v>
      </c>
      <c r="F389" s="23"/>
      <c r="G389" s="16">
        <v>1</v>
      </c>
      <c r="H389" s="14">
        <v>1.4</v>
      </c>
      <c r="I389" s="14">
        <v>1.68</v>
      </c>
      <c r="J389" s="14">
        <v>2.23</v>
      </c>
      <c r="K389" s="17">
        <v>2.57</v>
      </c>
      <c r="L389" s="20"/>
      <c r="M389" s="19"/>
      <c r="N389" s="20"/>
      <c r="O389" s="20"/>
      <c r="P389" s="20"/>
      <c r="Q389" s="19"/>
      <c r="R389" s="20"/>
      <c r="S389" s="19">
        <f t="shared" si="2053"/>
        <v>0</v>
      </c>
      <c r="T389" s="20"/>
      <c r="U389" s="19"/>
      <c r="V389" s="20"/>
      <c r="W389" s="19"/>
      <c r="X389" s="20"/>
      <c r="Y389" s="19"/>
      <c r="Z389" s="20"/>
      <c r="AA389" s="19"/>
      <c r="AB389" s="20"/>
      <c r="AC389" s="19"/>
      <c r="AD389" s="20"/>
      <c r="AE389" s="19"/>
      <c r="AF389" s="76"/>
      <c r="AG389" s="19"/>
      <c r="AH389" s="20"/>
      <c r="AI389" s="19"/>
      <c r="AJ389" s="24"/>
      <c r="AK389" s="19"/>
      <c r="AL389" s="20"/>
      <c r="AM389" s="21"/>
      <c r="AN389" s="20"/>
      <c r="AO389" s="19"/>
      <c r="AP389" s="20"/>
      <c r="AQ389" s="20"/>
      <c r="AR389" s="20"/>
      <c r="AS389" s="20"/>
      <c r="AT389" s="20"/>
      <c r="AU389" s="19"/>
      <c r="AV389" s="20"/>
      <c r="AW389" s="19"/>
      <c r="AX389" s="20"/>
      <c r="AY389" s="19"/>
      <c r="AZ389" s="20"/>
      <c r="BA389" s="19"/>
      <c r="BB389" s="20"/>
      <c r="BC389" s="19"/>
      <c r="BD389" s="20"/>
      <c r="BE389" s="19"/>
      <c r="BF389" s="20"/>
      <c r="BG389" s="19"/>
      <c r="BH389" s="20"/>
      <c r="BI389" s="19"/>
      <c r="BJ389" s="20"/>
      <c r="BK389" s="19"/>
      <c r="BL389" s="20"/>
      <c r="BM389" s="19"/>
      <c r="BN389" s="20"/>
      <c r="BO389" s="19"/>
      <c r="BP389" s="20"/>
      <c r="BQ389" s="19"/>
      <c r="BR389" s="20"/>
      <c r="BS389" s="19"/>
      <c r="BT389" s="20"/>
      <c r="BU389" s="19"/>
      <c r="BV389" s="20"/>
      <c r="BW389" s="19"/>
      <c r="BX389" s="20"/>
      <c r="BY389" s="22"/>
      <c r="BZ389" s="20"/>
      <c r="CA389" s="19"/>
      <c r="CB389" s="20"/>
      <c r="CC389" s="19"/>
      <c r="CD389" s="20"/>
      <c r="CE389" s="21"/>
      <c r="CF389" s="20"/>
      <c r="CG389" s="20"/>
      <c r="CH389" s="20"/>
      <c r="CI389" s="19"/>
      <c r="CJ389" s="20"/>
      <c r="CK389" s="19"/>
      <c r="CL389" s="20"/>
      <c r="CM389" s="19"/>
      <c r="CN389" s="20"/>
      <c r="CO389" s="19"/>
      <c r="CP389" s="20"/>
      <c r="CQ389" s="19"/>
      <c r="CR389" s="20"/>
      <c r="CS389" s="19"/>
      <c r="CT389" s="20"/>
      <c r="CU389" s="19"/>
      <c r="CV389" s="24"/>
      <c r="CW389" s="19"/>
      <c r="CX389" s="20">
        <v>100</v>
      </c>
      <c r="CY389" s="19">
        <f t="shared" si="2095"/>
        <v>3375917.9999999995</v>
      </c>
      <c r="CZ389" s="20"/>
      <c r="DA389" s="19"/>
      <c r="DB389" s="20"/>
      <c r="DC389" s="19"/>
      <c r="DD389" s="20"/>
      <c r="DE389" s="19"/>
      <c r="DF389" s="20"/>
      <c r="DG389" s="19"/>
      <c r="DH389" s="20"/>
      <c r="DI389" s="19"/>
      <c r="DJ389" s="20"/>
      <c r="DK389" s="19"/>
      <c r="DL389" s="19">
        <f t="shared" si="2102"/>
        <v>100</v>
      </c>
      <c r="DM389" s="19">
        <f t="shared" si="2102"/>
        <v>3375917.9999999995</v>
      </c>
    </row>
    <row r="390" spans="1:117" ht="45" customHeight="1" x14ac:dyDescent="0.25">
      <c r="A390" s="123"/>
      <c r="B390" s="81">
        <v>338</v>
      </c>
      <c r="C390" s="13" t="s">
        <v>509</v>
      </c>
      <c r="D390" s="14">
        <v>22900</v>
      </c>
      <c r="E390" s="23">
        <v>1.5</v>
      </c>
      <c r="F390" s="23"/>
      <c r="G390" s="16">
        <v>1</v>
      </c>
      <c r="H390" s="14">
        <v>1.4</v>
      </c>
      <c r="I390" s="14">
        <v>1.68</v>
      </c>
      <c r="J390" s="14">
        <v>2.23</v>
      </c>
      <c r="K390" s="17">
        <v>2.57</v>
      </c>
      <c r="L390" s="20"/>
      <c r="M390" s="19">
        <f t="shared" si="1984"/>
        <v>0</v>
      </c>
      <c r="N390" s="20"/>
      <c r="O390" s="20">
        <f>(N390*$D390*$E390*$G390*$H390*$O$14)</f>
        <v>0</v>
      </c>
      <c r="P390" s="20"/>
      <c r="Q390" s="19">
        <f>(P390*$D390*$E390*$G390*$H390*$Q$14)</f>
        <v>0</v>
      </c>
      <c r="R390" s="20"/>
      <c r="S390" s="19">
        <f t="shared" si="2053"/>
        <v>0</v>
      </c>
      <c r="T390" s="20"/>
      <c r="U390" s="19">
        <f>(T390*$D390*$E390*$G390*$H390*$U$14)</f>
        <v>0</v>
      </c>
      <c r="V390" s="20"/>
      <c r="W390" s="19">
        <f>(V390*$D390*$E390*$G390*$H390*$W$14)</f>
        <v>0</v>
      </c>
      <c r="X390" s="20"/>
      <c r="Y390" s="19">
        <f>(X390*$D390*$E390*$G390*$H390*$Y$14)</f>
        <v>0</v>
      </c>
      <c r="Z390" s="20"/>
      <c r="AA390" s="19">
        <f>(Z390*$D390*$E390*$G390*$H390*$AA$14)</f>
        <v>0</v>
      </c>
      <c r="AB390" s="20"/>
      <c r="AC390" s="19">
        <f>(AB390*$D390*$E390*$G390*$H390*$AC$14)</f>
        <v>0</v>
      </c>
      <c r="AD390" s="20"/>
      <c r="AE390" s="19">
        <f>(AD390*$D390*$E390*$G390*$H390*$AE$14)</f>
        <v>0</v>
      </c>
      <c r="AF390" s="76"/>
      <c r="AG390" s="19">
        <f>(AF390*$D390*$E390*$G390*$H390*$AG$14)</f>
        <v>0</v>
      </c>
      <c r="AH390" s="20"/>
      <c r="AI390" s="19">
        <f>(AH390*$D390*$E390*$G390*$H390*$AI$14)</f>
        <v>0</v>
      </c>
      <c r="AJ390" s="24">
        <v>0</v>
      </c>
      <c r="AK390" s="19">
        <f>(AJ390*$D390*$E390*$G390*$I390*$AK$14)</f>
        <v>0</v>
      </c>
      <c r="AL390" s="20"/>
      <c r="AM390" s="21">
        <f>(AL390*$D390*$E390*$G390*$I390*$AM$14)</f>
        <v>0</v>
      </c>
      <c r="AN390" s="20"/>
      <c r="AO390" s="19">
        <f>(AN390*$D390*$E390*$G390*$H390*$AO$14)</f>
        <v>0</v>
      </c>
      <c r="AP390" s="20"/>
      <c r="AQ390" s="20">
        <f>(AP390*$D390*$E390*$G390*$H390*$AQ$14)</f>
        <v>0</v>
      </c>
      <c r="AR390" s="20"/>
      <c r="AS390" s="20">
        <f>(AR390*$D390*$E390*$G390*$H390*$AS$14)</f>
        <v>0</v>
      </c>
      <c r="AT390" s="20"/>
      <c r="AU390" s="19">
        <f>(AT390*$D390*$E390*$G390*$H390*$AU$14)</f>
        <v>0</v>
      </c>
      <c r="AV390" s="20"/>
      <c r="AW390" s="19">
        <f>(AV390*$D390*$E390*$G390*$H390*$AW$14)</f>
        <v>0</v>
      </c>
      <c r="AX390" s="20"/>
      <c r="AY390" s="19">
        <f>(AX390*$D390*$E390*$G390*$H390*$AY$14)</f>
        <v>0</v>
      </c>
      <c r="AZ390" s="20"/>
      <c r="BA390" s="19">
        <f>(AZ390*$D390*$E390*$G390*$H390*$BA$14)</f>
        <v>0</v>
      </c>
      <c r="BB390" s="20"/>
      <c r="BC390" s="19">
        <f>(BB390*$D390*$E390*$G390*$H390*$BC$14)</f>
        <v>0</v>
      </c>
      <c r="BD390" s="20"/>
      <c r="BE390" s="19">
        <f>(BD390*$D390*$E390*$G390*$I390*$BE$14)</f>
        <v>0</v>
      </c>
      <c r="BF390" s="20"/>
      <c r="BG390" s="19">
        <f>(BF390*$D390*$E390*$G390*$I390*$BG$14)</f>
        <v>0</v>
      </c>
      <c r="BH390" s="20"/>
      <c r="BI390" s="19">
        <f>(BH390*$D390*$E390*$G390*$I390*$BI$14)</f>
        <v>0</v>
      </c>
      <c r="BJ390" s="20"/>
      <c r="BK390" s="19">
        <f>(BJ390*$D390*$E390*$G390*$I390*$BK$14)</f>
        <v>0</v>
      </c>
      <c r="BL390" s="20"/>
      <c r="BM390" s="19">
        <f>(BL390*$D390*$E390*$G390*$I390*$BM$14)</f>
        <v>0</v>
      </c>
      <c r="BN390" s="20"/>
      <c r="BO390" s="19">
        <f>(BN390*$D390*$E390*$G390*$I390*$BO$14)</f>
        <v>0</v>
      </c>
      <c r="BP390" s="20"/>
      <c r="BQ390" s="19">
        <f>(BP390*$D390*$E390*$G390*$I390*$BQ$14)</f>
        <v>0</v>
      </c>
      <c r="BR390" s="20"/>
      <c r="BS390" s="19">
        <f>(BR390*$D390*$E390*$G390*$I390*$BS$14)</f>
        <v>0</v>
      </c>
      <c r="BT390" s="20"/>
      <c r="BU390" s="19">
        <f>(BT390*$D390*$E390*$G390*$I390*$BU$14)</f>
        <v>0</v>
      </c>
      <c r="BV390" s="20"/>
      <c r="BW390" s="19">
        <f>(BV390*$D390*$E390*$G390*$I390*$BW$14)</f>
        <v>0</v>
      </c>
      <c r="BX390" s="20"/>
      <c r="BY390" s="22">
        <f>(BX390*$D390*$E390*$G390*$I390*$BY$14)</f>
        <v>0</v>
      </c>
      <c r="BZ390" s="20"/>
      <c r="CA390" s="19">
        <f>(BZ390*$D390*$E390*$G390*$H390*$CA$14)</f>
        <v>0</v>
      </c>
      <c r="CB390" s="20"/>
      <c r="CC390" s="19">
        <f>(CB390*$D390*$E390*$G390*$H390*$CC$14)</f>
        <v>0</v>
      </c>
      <c r="CD390" s="20"/>
      <c r="CE390" s="21">
        <f>(CD390*$D390*$E390*$G390*$H390*$CE$14)</f>
        <v>0</v>
      </c>
      <c r="CF390" s="20"/>
      <c r="CG390" s="20">
        <f>(CF390*$D390*$E390*$G390*$H390*$CG$14)</f>
        <v>0</v>
      </c>
      <c r="CH390" s="20"/>
      <c r="CI390" s="19">
        <f>(CH390*$D390*$E390*$G390*$I390*$CI$14)</f>
        <v>0</v>
      </c>
      <c r="CJ390" s="20"/>
      <c r="CK390" s="19">
        <f>(CJ390*$D390*$E390*$G390*$H390*$CK$14)</f>
        <v>0</v>
      </c>
      <c r="CL390" s="20"/>
      <c r="CM390" s="19">
        <f>(CL390*$D390*$E390*$G390*$H390*$CM$14)</f>
        <v>0</v>
      </c>
      <c r="CN390" s="20"/>
      <c r="CO390" s="19">
        <f>(CN390*$D390*$E390*$G390*$H390*$CO$14)</f>
        <v>0</v>
      </c>
      <c r="CP390" s="20"/>
      <c r="CQ390" s="19">
        <f>(CP390*$D390*$E390*$G390*$H390*$CQ$14)</f>
        <v>0</v>
      </c>
      <c r="CR390" s="20"/>
      <c r="CS390" s="19">
        <f>(CR390*$D390*$E390*$G390*$H390*$CS$14)</f>
        <v>0</v>
      </c>
      <c r="CT390" s="20"/>
      <c r="CU390" s="19">
        <f>(CT390*$D390*$E390*$G390*$I390*$CU$14)</f>
        <v>0</v>
      </c>
      <c r="CV390" s="24">
        <v>0</v>
      </c>
      <c r="CW390" s="19">
        <f>(CV390*$D390*$E390*$G390*$I390*$CW$14)</f>
        <v>0</v>
      </c>
      <c r="CX390" s="20">
        <v>100</v>
      </c>
      <c r="CY390" s="19">
        <f t="shared" si="2095"/>
        <v>4328100</v>
      </c>
      <c r="CZ390" s="20"/>
      <c r="DA390" s="19">
        <f>(CZ390*$D390*$E390*$G390*$I390*$DA$14)</f>
        <v>0</v>
      </c>
      <c r="DB390" s="20"/>
      <c r="DC390" s="19">
        <f>(DB390*$D390*$E390*$G390*$I390*$DC$14)</f>
        <v>0</v>
      </c>
      <c r="DD390" s="20"/>
      <c r="DE390" s="19">
        <f>(DD390*$D390*$E390*$G390*$I390*$DE$14)</f>
        <v>0</v>
      </c>
      <c r="DF390" s="20"/>
      <c r="DG390" s="19">
        <f>(DF390*$D390*$E390*$G390*$I390*$DG$14)</f>
        <v>0</v>
      </c>
      <c r="DH390" s="20"/>
      <c r="DI390" s="19">
        <f>(DH390*$D390*$E390*$G390*$J390*$DI$14)</f>
        <v>0</v>
      </c>
      <c r="DJ390" s="20"/>
      <c r="DK390" s="19">
        <f>(DJ390*$D390*$E390*$G390*$K390*$DK$14)</f>
        <v>0</v>
      </c>
      <c r="DL390" s="19">
        <f t="shared" si="2102"/>
        <v>100</v>
      </c>
      <c r="DM390" s="19">
        <f t="shared" si="2102"/>
        <v>4328100</v>
      </c>
    </row>
    <row r="391" spans="1:117" ht="45" customHeight="1" x14ac:dyDescent="0.25">
      <c r="A391" s="123"/>
      <c r="B391" s="81">
        <v>339</v>
      </c>
      <c r="C391" s="13" t="s">
        <v>510</v>
      </c>
      <c r="D391" s="14">
        <v>22900</v>
      </c>
      <c r="E391" s="23">
        <v>1.8</v>
      </c>
      <c r="F391" s="23"/>
      <c r="G391" s="16">
        <v>1</v>
      </c>
      <c r="H391" s="14">
        <v>1.4</v>
      </c>
      <c r="I391" s="14">
        <v>1.68</v>
      </c>
      <c r="J391" s="14">
        <v>2.23</v>
      </c>
      <c r="K391" s="17">
        <v>2.57</v>
      </c>
      <c r="L391" s="20"/>
      <c r="M391" s="19">
        <f t="shared" si="1984"/>
        <v>0</v>
      </c>
      <c r="N391" s="20"/>
      <c r="O391" s="20">
        <f>(N391*$D391*$E391*$G391*$H391*$O$14)</f>
        <v>0</v>
      </c>
      <c r="P391" s="20"/>
      <c r="Q391" s="19">
        <f>(P391*$D391*$E391*$G391*$H391*$Q$14)</f>
        <v>0</v>
      </c>
      <c r="R391" s="20"/>
      <c r="S391" s="19">
        <f t="shared" si="2053"/>
        <v>0</v>
      </c>
      <c r="T391" s="20"/>
      <c r="U391" s="19">
        <f>(T391*$D391*$E391*$G391*$H391*$U$14)</f>
        <v>0</v>
      </c>
      <c r="V391" s="20"/>
      <c r="W391" s="19">
        <f>(V391*$D391*$E391*$G391*$H391*$W$14)</f>
        <v>0</v>
      </c>
      <c r="X391" s="20"/>
      <c r="Y391" s="19">
        <f>(X391*$D391*$E391*$G391*$H391*$Y$14)</f>
        <v>0</v>
      </c>
      <c r="Z391" s="20"/>
      <c r="AA391" s="19">
        <f>(Z391*$D391*$E391*$G391*$H391*$AA$14)</f>
        <v>0</v>
      </c>
      <c r="AB391" s="20"/>
      <c r="AC391" s="19">
        <f>(AB391*$D391*$E391*$G391*$H391*$AC$14)</f>
        <v>0</v>
      </c>
      <c r="AD391" s="20"/>
      <c r="AE391" s="19">
        <f>(AD391*$D391*$E391*$G391*$H391*$AE$14)</f>
        <v>0</v>
      </c>
      <c r="AF391" s="76"/>
      <c r="AG391" s="19">
        <f>(AF391*$D391*$E391*$G391*$H391*$AG$14)</f>
        <v>0</v>
      </c>
      <c r="AH391" s="20"/>
      <c r="AI391" s="19">
        <f>(AH391*$D391*$E391*$G391*$H391*$AI$14)</f>
        <v>0</v>
      </c>
      <c r="AJ391" s="24">
        <v>0</v>
      </c>
      <c r="AK391" s="19">
        <f>(AJ391*$D391*$E391*$G391*$I391*$AK$14)</f>
        <v>0</v>
      </c>
      <c r="AL391" s="20"/>
      <c r="AM391" s="21">
        <f>(AL391*$D391*$E391*$G391*$I391*$AM$14)</f>
        <v>0</v>
      </c>
      <c r="AN391" s="20"/>
      <c r="AO391" s="19">
        <f>(AN391*$D391*$E391*$G391*$H391*$AO$14)</f>
        <v>0</v>
      </c>
      <c r="AP391" s="20"/>
      <c r="AQ391" s="20">
        <f>(AP391*$D391*$E391*$G391*$H391*$AQ$14)</f>
        <v>0</v>
      </c>
      <c r="AR391" s="20"/>
      <c r="AS391" s="20">
        <f>(AR391*$D391*$E391*$G391*$H391*$AS$14)</f>
        <v>0</v>
      </c>
      <c r="AT391" s="20"/>
      <c r="AU391" s="19">
        <f>(AT391*$D391*$E391*$G391*$H391*$AU$14)</f>
        <v>0</v>
      </c>
      <c r="AV391" s="20"/>
      <c r="AW391" s="19">
        <f>(AV391*$D391*$E391*$G391*$H391*$AW$14)</f>
        <v>0</v>
      </c>
      <c r="AX391" s="20"/>
      <c r="AY391" s="19">
        <f>(AX391*$D391*$E391*$G391*$H391*$AY$14)</f>
        <v>0</v>
      </c>
      <c r="AZ391" s="20"/>
      <c r="BA391" s="19">
        <f>(AZ391*$D391*$E391*$G391*$H391*$BA$14)</f>
        <v>0</v>
      </c>
      <c r="BB391" s="20"/>
      <c r="BC391" s="19">
        <f>(BB391*$D391*$E391*$G391*$H391*$BC$14)</f>
        <v>0</v>
      </c>
      <c r="BD391" s="20"/>
      <c r="BE391" s="19">
        <f>(BD391*$D391*$E391*$G391*$I391*$BE$14)</f>
        <v>0</v>
      </c>
      <c r="BF391" s="20"/>
      <c r="BG391" s="19">
        <f>(BF391*$D391*$E391*$G391*$I391*$BG$14)</f>
        <v>0</v>
      </c>
      <c r="BH391" s="20"/>
      <c r="BI391" s="19">
        <f>(BH391*$D391*$E391*$G391*$I391*$BI$14)</f>
        <v>0</v>
      </c>
      <c r="BJ391" s="20"/>
      <c r="BK391" s="19">
        <f>(BJ391*$D391*$E391*$G391*$I391*$BK$14)</f>
        <v>0</v>
      </c>
      <c r="BL391" s="20"/>
      <c r="BM391" s="19">
        <f>(BL391*$D391*$E391*$G391*$I391*$BM$14)</f>
        <v>0</v>
      </c>
      <c r="BN391" s="20"/>
      <c r="BO391" s="19">
        <f>(BN391*$D391*$E391*$G391*$I391*$BO$14)</f>
        <v>0</v>
      </c>
      <c r="BP391" s="20"/>
      <c r="BQ391" s="19">
        <f>(BP391*$D391*$E391*$G391*$I391*$BQ$14)</f>
        <v>0</v>
      </c>
      <c r="BR391" s="20"/>
      <c r="BS391" s="19">
        <f>(BR391*$D391*$E391*$G391*$I391*$BS$14)</f>
        <v>0</v>
      </c>
      <c r="BT391" s="20"/>
      <c r="BU391" s="19">
        <f>(BT391*$D391*$E391*$G391*$I391*$BU$14)</f>
        <v>0</v>
      </c>
      <c r="BV391" s="20"/>
      <c r="BW391" s="19">
        <f>(BV391*$D391*$E391*$G391*$I391*$BW$14)</f>
        <v>0</v>
      </c>
      <c r="BX391" s="20"/>
      <c r="BY391" s="22">
        <f>(BX391*$D391*$E391*$G391*$I391*$BY$14)</f>
        <v>0</v>
      </c>
      <c r="BZ391" s="20"/>
      <c r="CA391" s="19">
        <f>(BZ391*$D391*$E391*$G391*$H391*$CA$14)</f>
        <v>0</v>
      </c>
      <c r="CB391" s="20"/>
      <c r="CC391" s="19">
        <f>(CB391*$D391*$E391*$G391*$H391*$CC$14)</f>
        <v>0</v>
      </c>
      <c r="CD391" s="20"/>
      <c r="CE391" s="21">
        <f>(CD391*$D391*$E391*$G391*$H391*$CE$14)</f>
        <v>0</v>
      </c>
      <c r="CF391" s="20"/>
      <c r="CG391" s="20">
        <f>(CF391*$D391*$E391*$G391*$H391*$CG$14)</f>
        <v>0</v>
      </c>
      <c r="CH391" s="20"/>
      <c r="CI391" s="19">
        <f>(CH391*$D391*$E391*$G391*$I391*$CI$14)</f>
        <v>0</v>
      </c>
      <c r="CJ391" s="20"/>
      <c r="CK391" s="19">
        <f>(CJ391*$D391*$E391*$G391*$H391*$CK$14)</f>
        <v>0</v>
      </c>
      <c r="CL391" s="20"/>
      <c r="CM391" s="19">
        <f>(CL391*$D391*$E391*$G391*$H391*$CM$14)</f>
        <v>0</v>
      </c>
      <c r="CN391" s="20"/>
      <c r="CO391" s="19">
        <f>(CN391*$D391*$E391*$G391*$H391*$CO$14)</f>
        <v>0</v>
      </c>
      <c r="CP391" s="20"/>
      <c r="CQ391" s="19">
        <f>(CP391*$D391*$E391*$G391*$H391*$CQ$14)</f>
        <v>0</v>
      </c>
      <c r="CR391" s="20"/>
      <c r="CS391" s="19">
        <f>(CR391*$D391*$E391*$G391*$H391*$CS$14)</f>
        <v>0</v>
      </c>
      <c r="CT391" s="20"/>
      <c r="CU391" s="19">
        <f>(CT391*$D391*$E391*$G391*$I391*$CU$14)</f>
        <v>0</v>
      </c>
      <c r="CV391" s="24">
        <v>0</v>
      </c>
      <c r="CW391" s="19">
        <f>(CV391*$D391*$E391*$G391*$I391*$CW$14)</f>
        <v>0</v>
      </c>
      <c r="CX391" s="20"/>
      <c r="CY391" s="19">
        <f t="shared" si="2095"/>
        <v>0</v>
      </c>
      <c r="CZ391" s="20"/>
      <c r="DA391" s="19">
        <f>(CZ391*$D391*$E391*$G391*$I391*$DA$14)</f>
        <v>0</v>
      </c>
      <c r="DB391" s="20"/>
      <c r="DC391" s="19">
        <f>(DB391*$D391*$E391*$G391*$I391*$DC$14)</f>
        <v>0</v>
      </c>
      <c r="DD391" s="20"/>
      <c r="DE391" s="19">
        <f>(DD391*$D391*$E391*$G391*$I391*$DE$14)</f>
        <v>0</v>
      </c>
      <c r="DF391" s="20"/>
      <c r="DG391" s="19">
        <f>(DF391*$D391*$E391*$G391*$I391*$DG$14)</f>
        <v>0</v>
      </c>
      <c r="DH391" s="20"/>
      <c r="DI391" s="19">
        <f>(DH391*$D391*$E391*$G391*$J391*$DI$14)</f>
        <v>0</v>
      </c>
      <c r="DJ391" s="20"/>
      <c r="DK391" s="19">
        <f>(DJ391*$D391*$E391*$G391*$K391*$DK$14)</f>
        <v>0</v>
      </c>
      <c r="DL391" s="19">
        <f t="shared" si="2102"/>
        <v>0</v>
      </c>
      <c r="DM391" s="19">
        <f t="shared" si="2102"/>
        <v>0</v>
      </c>
    </row>
    <row r="392" spans="1:117" ht="60" customHeight="1" x14ac:dyDescent="0.25">
      <c r="A392" s="123"/>
      <c r="B392" s="81">
        <v>340</v>
      </c>
      <c r="C392" s="13" t="s">
        <v>511</v>
      </c>
      <c r="D392" s="14">
        <v>22900</v>
      </c>
      <c r="E392" s="23">
        <v>4.8099999999999996</v>
      </c>
      <c r="F392" s="23"/>
      <c r="G392" s="16">
        <v>1</v>
      </c>
      <c r="H392" s="14">
        <v>1.4</v>
      </c>
      <c r="I392" s="14">
        <v>1.68</v>
      </c>
      <c r="J392" s="14">
        <v>2.23</v>
      </c>
      <c r="K392" s="17">
        <v>2.57</v>
      </c>
      <c r="L392" s="20"/>
      <c r="M392" s="19">
        <f t="shared" si="1984"/>
        <v>0</v>
      </c>
      <c r="N392" s="20"/>
      <c r="O392" s="20">
        <f>(N392*$D392*$E392*$G392*$H392*$O$14)</f>
        <v>0</v>
      </c>
      <c r="P392" s="20"/>
      <c r="Q392" s="19">
        <f>(P392*$D392*$E392*$G392*$H392*$Q$14)</f>
        <v>0</v>
      </c>
      <c r="R392" s="20"/>
      <c r="S392" s="19">
        <f t="shared" si="2053"/>
        <v>0</v>
      </c>
      <c r="T392" s="20"/>
      <c r="U392" s="19">
        <f>(T392*$D392*$E392*$G392*$H392*$U$14)</f>
        <v>0</v>
      </c>
      <c r="V392" s="20"/>
      <c r="W392" s="19">
        <f>(V392*$D392*$E392*$G392*$H392*$W$14)</f>
        <v>0</v>
      </c>
      <c r="X392" s="20"/>
      <c r="Y392" s="19">
        <f>(X392*$D392*$E392*$G392*$H392*$Y$14)</f>
        <v>0</v>
      </c>
      <c r="Z392" s="20"/>
      <c r="AA392" s="19">
        <f>(Z392*$D392*$E392*$G392*$H392*$AA$14)</f>
        <v>0</v>
      </c>
      <c r="AB392" s="20"/>
      <c r="AC392" s="19">
        <f>(AB392*$D392*$E392*$G392*$H392*$AC$14)</f>
        <v>0</v>
      </c>
      <c r="AD392" s="20"/>
      <c r="AE392" s="19">
        <f>(AD392*$D392*$E392*$G392*$H392*$AE$14)</f>
        <v>0</v>
      </c>
      <c r="AF392" s="76"/>
      <c r="AG392" s="19">
        <f>(AF392*$D392*$E392*$G392*$H392*$AG$14)</f>
        <v>0</v>
      </c>
      <c r="AH392" s="20"/>
      <c r="AI392" s="19">
        <f>(AH392*$D392*$E392*$G392*$H392*$AI$14)</f>
        <v>0</v>
      </c>
      <c r="AJ392" s="24">
        <v>0</v>
      </c>
      <c r="AK392" s="19">
        <f>(AJ392*$D392*$E392*$G392*$I392*$AK$14)</f>
        <v>0</v>
      </c>
      <c r="AL392" s="20"/>
      <c r="AM392" s="21">
        <f>(AL392*$D392*$E392*$G392*$I392*$AM$14)</f>
        <v>0</v>
      </c>
      <c r="AN392" s="20"/>
      <c r="AO392" s="19">
        <f>(AN392*$D392*$E392*$G392*$H392*$AO$14)</f>
        <v>0</v>
      </c>
      <c r="AP392" s="20"/>
      <c r="AQ392" s="20">
        <f>(AP392*$D392*$E392*$G392*$H392*$AQ$14)</f>
        <v>0</v>
      </c>
      <c r="AR392" s="20"/>
      <c r="AS392" s="20">
        <f>(AR392*$D392*$E392*$G392*$H392*$AS$14)</f>
        <v>0</v>
      </c>
      <c r="AT392" s="20"/>
      <c r="AU392" s="19">
        <f>(AT392*$D392*$E392*$G392*$H392*$AU$14)</f>
        <v>0</v>
      </c>
      <c r="AV392" s="20"/>
      <c r="AW392" s="19">
        <f>(AV392*$D392*$E392*$G392*$H392*$AW$14)</f>
        <v>0</v>
      </c>
      <c r="AX392" s="20"/>
      <c r="AY392" s="19">
        <f>(AX392*$D392*$E392*$G392*$H392*$AY$14)</f>
        <v>0</v>
      </c>
      <c r="AZ392" s="20"/>
      <c r="BA392" s="19">
        <f>(AZ392*$D392*$E392*$G392*$H392*$BA$14)</f>
        <v>0</v>
      </c>
      <c r="BB392" s="20"/>
      <c r="BC392" s="19">
        <f>(BB392*$D392*$E392*$G392*$H392*$BC$14)</f>
        <v>0</v>
      </c>
      <c r="BD392" s="20"/>
      <c r="BE392" s="19">
        <f>(BD392*$D392*$E392*$G392*$I392*$BE$14)</f>
        <v>0</v>
      </c>
      <c r="BF392" s="20"/>
      <c r="BG392" s="19">
        <f>(BF392*$D392*$E392*$G392*$I392*$BG$14)</f>
        <v>0</v>
      </c>
      <c r="BH392" s="20"/>
      <c r="BI392" s="19">
        <f>(BH392*$D392*$E392*$G392*$I392*$BI$14)</f>
        <v>0</v>
      </c>
      <c r="BJ392" s="20"/>
      <c r="BK392" s="19">
        <f>(BJ392*$D392*$E392*$G392*$I392*$BK$14)</f>
        <v>0</v>
      </c>
      <c r="BL392" s="20"/>
      <c r="BM392" s="19">
        <f>(BL392*$D392*$E392*$G392*$I392*$BM$14)</f>
        <v>0</v>
      </c>
      <c r="BN392" s="20"/>
      <c r="BO392" s="19">
        <f>(BN392*$D392*$E392*$G392*$I392*$BO$14)</f>
        <v>0</v>
      </c>
      <c r="BP392" s="20"/>
      <c r="BQ392" s="19">
        <f>(BP392*$D392*$E392*$G392*$I392*$BQ$14)</f>
        <v>0</v>
      </c>
      <c r="BR392" s="20"/>
      <c r="BS392" s="19">
        <f>(BR392*$D392*$E392*$G392*$I392*$BS$14)</f>
        <v>0</v>
      </c>
      <c r="BT392" s="20"/>
      <c r="BU392" s="19">
        <f>(BT392*$D392*$E392*$G392*$I392*$BU$14)</f>
        <v>0</v>
      </c>
      <c r="BV392" s="20"/>
      <c r="BW392" s="19">
        <f>(BV392*$D392*$E392*$G392*$I392*$BW$14)</f>
        <v>0</v>
      </c>
      <c r="BX392" s="20"/>
      <c r="BY392" s="22">
        <f>(BX392*$D392*$E392*$G392*$I392*$BY$14)</f>
        <v>0</v>
      </c>
      <c r="BZ392" s="20"/>
      <c r="CA392" s="19">
        <f>(BZ392*$D392*$E392*$G392*$H392*$CA$14)</f>
        <v>0</v>
      </c>
      <c r="CB392" s="20"/>
      <c r="CC392" s="19">
        <f>(CB392*$D392*$E392*$G392*$H392*$CC$14)</f>
        <v>0</v>
      </c>
      <c r="CD392" s="20"/>
      <c r="CE392" s="21">
        <f>(CD392*$D392*$E392*$G392*$H392*$CE$14)</f>
        <v>0</v>
      </c>
      <c r="CF392" s="20"/>
      <c r="CG392" s="20">
        <f>(CF392*$D392*$E392*$G392*$H392*$CG$14)</f>
        <v>0</v>
      </c>
      <c r="CH392" s="20"/>
      <c r="CI392" s="19">
        <f>(CH392*$D392*$E392*$G392*$I392*$CI$14)</f>
        <v>0</v>
      </c>
      <c r="CJ392" s="20"/>
      <c r="CK392" s="19">
        <f>(CJ392*$D392*$E392*$G392*$H392*$CK$14)</f>
        <v>0</v>
      </c>
      <c r="CL392" s="20"/>
      <c r="CM392" s="19">
        <f>(CL392*$D392*$E392*$G392*$H392*$CM$14)</f>
        <v>0</v>
      </c>
      <c r="CN392" s="20"/>
      <c r="CO392" s="19">
        <f>(CN392*$D392*$E392*$G392*$H392*$CO$14)</f>
        <v>0</v>
      </c>
      <c r="CP392" s="20"/>
      <c r="CQ392" s="19">
        <f>(CP392*$D392*$E392*$G392*$H392*$CQ$14)</f>
        <v>0</v>
      </c>
      <c r="CR392" s="20"/>
      <c r="CS392" s="19">
        <f>(CR392*$D392*$E392*$G392*$H392*$CS$14)</f>
        <v>0</v>
      </c>
      <c r="CT392" s="20"/>
      <c r="CU392" s="19">
        <f>(CT392*$D392*$E392*$G392*$I392*$CU$14)</f>
        <v>0</v>
      </c>
      <c r="CV392" s="24">
        <v>0</v>
      </c>
      <c r="CW392" s="19">
        <f>(CV392*$D392*$E392*$G392*$I392*$CW$14)</f>
        <v>0</v>
      </c>
      <c r="CX392" s="20"/>
      <c r="CY392" s="19">
        <f t="shared" si="2095"/>
        <v>0</v>
      </c>
      <c r="CZ392" s="20"/>
      <c r="DA392" s="19">
        <f>(CZ392*$D392*$E392*$G392*$I392*$DA$14)</f>
        <v>0</v>
      </c>
      <c r="DB392" s="20"/>
      <c r="DC392" s="19">
        <f>(DB392*$D392*$E392*$G392*$I392*$DC$14)</f>
        <v>0</v>
      </c>
      <c r="DD392" s="20"/>
      <c r="DE392" s="19">
        <f>(DD392*$D392*$E392*$G392*$I392*$DE$14)</f>
        <v>0</v>
      </c>
      <c r="DF392" s="20"/>
      <c r="DG392" s="19">
        <f>(DF392*$D392*$E392*$G392*$I392*$DG$14)</f>
        <v>0</v>
      </c>
      <c r="DH392" s="20"/>
      <c r="DI392" s="19">
        <f>(DH392*$D392*$E392*$G392*$J392*$DI$14)</f>
        <v>0</v>
      </c>
      <c r="DJ392" s="20"/>
      <c r="DK392" s="19">
        <f>(DJ392*$D392*$E392*$G392*$K392*$DK$14)</f>
        <v>0</v>
      </c>
      <c r="DL392" s="19">
        <f t="shared" si="2102"/>
        <v>0</v>
      </c>
      <c r="DM392" s="19">
        <f t="shared" si="2102"/>
        <v>0</v>
      </c>
    </row>
    <row r="393" spans="1:117" ht="30" customHeight="1" x14ac:dyDescent="0.25">
      <c r="A393" s="123"/>
      <c r="B393" s="81">
        <v>341</v>
      </c>
      <c r="C393" s="13" t="s">
        <v>512</v>
      </c>
      <c r="D393" s="14">
        <v>22900</v>
      </c>
      <c r="E393" s="23">
        <v>2.75</v>
      </c>
      <c r="F393" s="23"/>
      <c r="G393" s="16">
        <v>1</v>
      </c>
      <c r="H393" s="14">
        <v>1.4</v>
      </c>
      <c r="I393" s="14">
        <v>1.68</v>
      </c>
      <c r="J393" s="14">
        <v>2.23</v>
      </c>
      <c r="K393" s="17">
        <v>2.57</v>
      </c>
      <c r="L393" s="20"/>
      <c r="M393" s="19">
        <f t="shared" si="1984"/>
        <v>0</v>
      </c>
      <c r="N393" s="20"/>
      <c r="O393" s="20">
        <f>(N393*$D393*$E393*$G393*$H393*$O$14)</f>
        <v>0</v>
      </c>
      <c r="P393" s="20"/>
      <c r="Q393" s="19">
        <f>(P393*$D393*$E393*$G393*$H393*$Q$14)</f>
        <v>0</v>
      </c>
      <c r="R393" s="20"/>
      <c r="S393" s="19">
        <f t="shared" si="2053"/>
        <v>0</v>
      </c>
      <c r="T393" s="20"/>
      <c r="U393" s="19">
        <f>(T393*$D393*$E393*$G393*$H393*$U$14)</f>
        <v>0</v>
      </c>
      <c r="V393" s="20"/>
      <c r="W393" s="19">
        <f>(V393*$D393*$E393*$G393*$H393*$W$14)</f>
        <v>0</v>
      </c>
      <c r="X393" s="20"/>
      <c r="Y393" s="19">
        <f>(X393*$D393*$E393*$G393*$H393*$Y$14)</f>
        <v>0</v>
      </c>
      <c r="Z393" s="20"/>
      <c r="AA393" s="19">
        <f>(Z393*$D393*$E393*$G393*$H393*$AA$14)</f>
        <v>0</v>
      </c>
      <c r="AB393" s="20"/>
      <c r="AC393" s="19">
        <f>(AB393*$D393*$E393*$G393*$H393*$AC$14)</f>
        <v>0</v>
      </c>
      <c r="AD393" s="20"/>
      <c r="AE393" s="19">
        <f>(AD393*$D393*$E393*$G393*$H393*$AE$14)</f>
        <v>0</v>
      </c>
      <c r="AF393" s="76"/>
      <c r="AG393" s="19">
        <f>(AF393*$D393*$E393*$G393*$H393*$AG$14)</f>
        <v>0</v>
      </c>
      <c r="AH393" s="20"/>
      <c r="AI393" s="19">
        <f>(AH393*$D393*$E393*$G393*$H393*$AI$14)</f>
        <v>0</v>
      </c>
      <c r="AJ393" s="24">
        <v>0</v>
      </c>
      <c r="AK393" s="19">
        <f>(AJ393*$D393*$E393*$G393*$I393*$AK$14)</f>
        <v>0</v>
      </c>
      <c r="AL393" s="20"/>
      <c r="AM393" s="21">
        <f>(AL393*$D393*$E393*$G393*$I393*$AM$14)</f>
        <v>0</v>
      </c>
      <c r="AN393" s="20"/>
      <c r="AO393" s="19">
        <f>(AN393*$D393*$E393*$G393*$H393*$AO$14)</f>
        <v>0</v>
      </c>
      <c r="AP393" s="20"/>
      <c r="AQ393" s="20">
        <f>(AP393*$D393*$E393*$G393*$H393*$AQ$14)</f>
        <v>0</v>
      </c>
      <c r="AR393" s="20"/>
      <c r="AS393" s="20">
        <f>(AR393*$D393*$E393*$G393*$H393*$AS$14)</f>
        <v>0</v>
      </c>
      <c r="AT393" s="20"/>
      <c r="AU393" s="19">
        <f>(AT393*$D393*$E393*$G393*$H393*$AU$14)</f>
        <v>0</v>
      </c>
      <c r="AV393" s="20"/>
      <c r="AW393" s="19">
        <f>(AV393*$D393*$E393*$G393*$H393*$AW$14)</f>
        <v>0</v>
      </c>
      <c r="AX393" s="20"/>
      <c r="AY393" s="19">
        <f>(AX393*$D393*$E393*$G393*$H393*$AY$14)</f>
        <v>0</v>
      </c>
      <c r="AZ393" s="20"/>
      <c r="BA393" s="19">
        <f>(AZ393*$D393*$E393*$G393*$H393*$BA$14)</f>
        <v>0</v>
      </c>
      <c r="BB393" s="20"/>
      <c r="BC393" s="19">
        <f>(BB393*$D393*$E393*$G393*$H393*$BC$14)</f>
        <v>0</v>
      </c>
      <c r="BD393" s="20"/>
      <c r="BE393" s="19">
        <f>(BD393*$D393*$E393*$G393*$I393*$BE$14)</f>
        <v>0</v>
      </c>
      <c r="BF393" s="20"/>
      <c r="BG393" s="19">
        <f>(BF393*$D393*$E393*$G393*$I393*$BG$14)</f>
        <v>0</v>
      </c>
      <c r="BH393" s="20"/>
      <c r="BI393" s="19">
        <f>(BH393*$D393*$E393*$G393*$I393*$BI$14)</f>
        <v>0</v>
      </c>
      <c r="BJ393" s="20"/>
      <c r="BK393" s="19">
        <f>(BJ393*$D393*$E393*$G393*$I393*$BK$14)</f>
        <v>0</v>
      </c>
      <c r="BL393" s="20"/>
      <c r="BM393" s="19">
        <f>(BL393*$D393*$E393*$G393*$I393*$BM$14)</f>
        <v>0</v>
      </c>
      <c r="BN393" s="20"/>
      <c r="BO393" s="19">
        <f>(BN393*$D393*$E393*$G393*$I393*$BO$14)</f>
        <v>0</v>
      </c>
      <c r="BP393" s="20"/>
      <c r="BQ393" s="19">
        <f>(BP393*$D393*$E393*$G393*$I393*$BQ$14)</f>
        <v>0</v>
      </c>
      <c r="BR393" s="20"/>
      <c r="BS393" s="19">
        <f>(BR393*$D393*$E393*$G393*$I393*$BS$14)</f>
        <v>0</v>
      </c>
      <c r="BT393" s="20"/>
      <c r="BU393" s="19">
        <f>(BT393*$D393*$E393*$G393*$I393*$BU$14)</f>
        <v>0</v>
      </c>
      <c r="BV393" s="20"/>
      <c r="BW393" s="19">
        <f>(BV393*$D393*$E393*$G393*$I393*$BW$14)</f>
        <v>0</v>
      </c>
      <c r="BX393" s="20"/>
      <c r="BY393" s="22">
        <f>(BX393*$D393*$E393*$G393*$I393*$BY$14)</f>
        <v>0</v>
      </c>
      <c r="BZ393" s="20"/>
      <c r="CA393" s="19">
        <f>(BZ393*$D393*$E393*$G393*$H393*$CA$14)</f>
        <v>0</v>
      </c>
      <c r="CB393" s="20"/>
      <c r="CC393" s="19">
        <f>(CB393*$D393*$E393*$G393*$H393*$CC$14)</f>
        <v>0</v>
      </c>
      <c r="CD393" s="20"/>
      <c r="CE393" s="21">
        <f>(CD393*$D393*$E393*$G393*$H393*$CE$14)</f>
        <v>0</v>
      </c>
      <c r="CF393" s="20"/>
      <c r="CG393" s="20">
        <f>(CF393*$D393*$E393*$G393*$H393*$CG$14)</f>
        <v>0</v>
      </c>
      <c r="CH393" s="20"/>
      <c r="CI393" s="19">
        <f>(CH393*$D393*$E393*$G393*$I393*$CI$14)</f>
        <v>0</v>
      </c>
      <c r="CJ393" s="20"/>
      <c r="CK393" s="19">
        <f>(CJ393*$D393*$E393*$G393*$H393*$CK$14)</f>
        <v>0</v>
      </c>
      <c r="CL393" s="20"/>
      <c r="CM393" s="19">
        <f>(CL393*$D393*$E393*$G393*$H393*$CM$14)</f>
        <v>0</v>
      </c>
      <c r="CN393" s="20"/>
      <c r="CO393" s="19">
        <f>(CN393*$D393*$E393*$G393*$H393*$CO$14)</f>
        <v>0</v>
      </c>
      <c r="CP393" s="20"/>
      <c r="CQ393" s="19">
        <f>(CP393*$D393*$E393*$G393*$H393*$CQ$14)</f>
        <v>0</v>
      </c>
      <c r="CR393" s="20"/>
      <c r="CS393" s="19">
        <f>(CR393*$D393*$E393*$G393*$H393*$CS$14)</f>
        <v>0</v>
      </c>
      <c r="CT393" s="20"/>
      <c r="CU393" s="19">
        <f>(CT393*$D393*$E393*$G393*$I393*$CU$14)</f>
        <v>0</v>
      </c>
      <c r="CV393" s="24">
        <v>0</v>
      </c>
      <c r="CW393" s="19">
        <f>(CV393*$D393*$E393*$G393*$I393*$CW$14)</f>
        <v>0</v>
      </c>
      <c r="CX393" s="20">
        <v>500</v>
      </c>
      <c r="CY393" s="19">
        <f t="shared" si="2095"/>
        <v>39674250</v>
      </c>
      <c r="CZ393" s="20"/>
      <c r="DA393" s="19">
        <f>(CZ393*$D393*$E393*$G393*$I393*$DA$14)</f>
        <v>0</v>
      </c>
      <c r="DB393" s="20"/>
      <c r="DC393" s="19">
        <f>(DB393*$D393*$E393*$G393*$I393*$DC$14)</f>
        <v>0</v>
      </c>
      <c r="DD393" s="20"/>
      <c r="DE393" s="19">
        <f>(DD393*$D393*$E393*$G393*$I393*$DE$14)</f>
        <v>0</v>
      </c>
      <c r="DF393" s="20"/>
      <c r="DG393" s="19">
        <f>(DF393*$D393*$E393*$G393*$I393*$DG$14)</f>
        <v>0</v>
      </c>
      <c r="DH393" s="20"/>
      <c r="DI393" s="19">
        <f>(DH393*$D393*$E393*$G393*$J393*$DI$14)</f>
        <v>0</v>
      </c>
      <c r="DJ393" s="20"/>
      <c r="DK393" s="19">
        <f>(DJ393*$D393*$E393*$G393*$K393*$DK$14)</f>
        <v>0</v>
      </c>
      <c r="DL393" s="19">
        <f t="shared" si="2102"/>
        <v>500</v>
      </c>
      <c r="DM393" s="19">
        <f t="shared" si="2102"/>
        <v>39674250</v>
      </c>
    </row>
    <row r="394" spans="1:117" ht="45" customHeight="1" x14ac:dyDescent="0.25">
      <c r="A394" s="123"/>
      <c r="B394" s="81">
        <v>342</v>
      </c>
      <c r="C394" s="13" t="s">
        <v>513</v>
      </c>
      <c r="D394" s="14">
        <v>22900</v>
      </c>
      <c r="E394" s="23">
        <v>2.35</v>
      </c>
      <c r="F394" s="23"/>
      <c r="G394" s="16">
        <v>1</v>
      </c>
      <c r="H394" s="14">
        <v>1.4</v>
      </c>
      <c r="I394" s="14">
        <v>1.68</v>
      </c>
      <c r="J394" s="14">
        <v>2.23</v>
      </c>
      <c r="K394" s="17">
        <v>2.57</v>
      </c>
      <c r="L394" s="20"/>
      <c r="M394" s="19">
        <f t="shared" si="1984"/>
        <v>0</v>
      </c>
      <c r="N394" s="20"/>
      <c r="O394" s="20">
        <f>(N394*$D394*$E394*$G394*$H394*$O$14)</f>
        <v>0</v>
      </c>
      <c r="P394" s="20"/>
      <c r="Q394" s="19">
        <f>(P394*$D394*$E394*$G394*$H394*$Q$14)</f>
        <v>0</v>
      </c>
      <c r="R394" s="20"/>
      <c r="S394" s="19">
        <f t="shared" si="2053"/>
        <v>0</v>
      </c>
      <c r="T394" s="20"/>
      <c r="U394" s="19">
        <f>(T394*$D394*$E394*$G394*$H394*$U$14)</f>
        <v>0</v>
      </c>
      <c r="V394" s="20"/>
      <c r="W394" s="19">
        <f>(V394*$D394*$E394*$G394*$H394*$W$14)</f>
        <v>0</v>
      </c>
      <c r="X394" s="20"/>
      <c r="Y394" s="19">
        <f>(X394*$D394*$E394*$G394*$H394*$Y$14)</f>
        <v>0</v>
      </c>
      <c r="Z394" s="20"/>
      <c r="AA394" s="19">
        <f>(Z394*$D394*$E394*$G394*$H394*$AA$14)</f>
        <v>0</v>
      </c>
      <c r="AB394" s="20"/>
      <c r="AC394" s="19">
        <f>(AB394*$D394*$E394*$G394*$H394*$AC$14)</f>
        <v>0</v>
      </c>
      <c r="AD394" s="20"/>
      <c r="AE394" s="19">
        <f>(AD394*$D394*$E394*$G394*$H394*$AE$14)</f>
        <v>0</v>
      </c>
      <c r="AF394" s="76"/>
      <c r="AG394" s="19">
        <f>(AF394*$D394*$E394*$G394*$H394*$AG$14)</f>
        <v>0</v>
      </c>
      <c r="AH394" s="20"/>
      <c r="AI394" s="19">
        <f>(AH394*$D394*$E394*$G394*$H394*$AI$14)</f>
        <v>0</v>
      </c>
      <c r="AJ394" s="24">
        <v>0</v>
      </c>
      <c r="AK394" s="19">
        <f>(AJ394*$D394*$E394*$G394*$I394*$AK$14)</f>
        <v>0</v>
      </c>
      <c r="AL394" s="20"/>
      <c r="AM394" s="21">
        <f>(AL394*$D394*$E394*$G394*$I394*$AM$14)</f>
        <v>0</v>
      </c>
      <c r="AN394" s="20"/>
      <c r="AO394" s="19">
        <f>(AN394*$D394*$E394*$G394*$H394*$AO$14)</f>
        <v>0</v>
      </c>
      <c r="AP394" s="20"/>
      <c r="AQ394" s="20">
        <f>(AP394*$D394*$E394*$G394*$H394*$AQ$14)</f>
        <v>0</v>
      </c>
      <c r="AR394" s="20"/>
      <c r="AS394" s="20">
        <f>(AR394*$D394*$E394*$G394*$H394*$AS$14)</f>
        <v>0</v>
      </c>
      <c r="AT394" s="20"/>
      <c r="AU394" s="19">
        <f>(AT394*$D394*$E394*$G394*$H394*$AU$14)</f>
        <v>0</v>
      </c>
      <c r="AV394" s="20"/>
      <c r="AW394" s="19">
        <f>(AV394*$D394*$E394*$G394*$H394*$AW$14)</f>
        <v>0</v>
      </c>
      <c r="AX394" s="20"/>
      <c r="AY394" s="19">
        <f>(AX394*$D394*$E394*$G394*$H394*$AY$14)</f>
        <v>0</v>
      </c>
      <c r="AZ394" s="20"/>
      <c r="BA394" s="19">
        <f>(AZ394*$D394*$E394*$G394*$H394*$BA$14)</f>
        <v>0</v>
      </c>
      <c r="BB394" s="20"/>
      <c r="BC394" s="19">
        <f>(BB394*$D394*$E394*$G394*$H394*$BC$14)</f>
        <v>0</v>
      </c>
      <c r="BD394" s="20"/>
      <c r="BE394" s="19">
        <f>(BD394*$D394*$E394*$G394*$I394*$BE$14)</f>
        <v>0</v>
      </c>
      <c r="BF394" s="20"/>
      <c r="BG394" s="19">
        <f>(BF394*$D394*$E394*$G394*$I394*$BG$14)</f>
        <v>0</v>
      </c>
      <c r="BH394" s="20"/>
      <c r="BI394" s="19">
        <f>(BH394*$D394*$E394*$G394*$I394*$BI$14)</f>
        <v>0</v>
      </c>
      <c r="BJ394" s="20"/>
      <c r="BK394" s="19">
        <f>(BJ394*$D394*$E394*$G394*$I394*$BK$14)</f>
        <v>0</v>
      </c>
      <c r="BL394" s="20"/>
      <c r="BM394" s="19">
        <f>(BL394*$D394*$E394*$G394*$I394*$BM$14)</f>
        <v>0</v>
      </c>
      <c r="BN394" s="20"/>
      <c r="BO394" s="19">
        <f>(BN394*$D394*$E394*$G394*$I394*$BO$14)</f>
        <v>0</v>
      </c>
      <c r="BP394" s="20"/>
      <c r="BQ394" s="19">
        <f>(BP394*$D394*$E394*$G394*$I394*$BQ$14)</f>
        <v>0</v>
      </c>
      <c r="BR394" s="20"/>
      <c r="BS394" s="19">
        <f>(BR394*$D394*$E394*$G394*$I394*$BS$14)</f>
        <v>0</v>
      </c>
      <c r="BT394" s="20"/>
      <c r="BU394" s="19">
        <f>(BT394*$D394*$E394*$G394*$I394*$BU$14)</f>
        <v>0</v>
      </c>
      <c r="BV394" s="20"/>
      <c r="BW394" s="19">
        <f>(BV394*$D394*$E394*$G394*$I394*$BW$14)</f>
        <v>0</v>
      </c>
      <c r="BX394" s="20"/>
      <c r="BY394" s="22">
        <f>(BX394*$D394*$E394*$G394*$I394*$BY$14)</f>
        <v>0</v>
      </c>
      <c r="BZ394" s="20"/>
      <c r="CA394" s="19">
        <f>(BZ394*$D394*$E394*$G394*$H394*$CA$14)</f>
        <v>0</v>
      </c>
      <c r="CB394" s="20"/>
      <c r="CC394" s="19">
        <f>(CB394*$D394*$E394*$G394*$H394*$CC$14)</f>
        <v>0</v>
      </c>
      <c r="CD394" s="20"/>
      <c r="CE394" s="21">
        <f>(CD394*$D394*$E394*$G394*$H394*$CE$14)</f>
        <v>0</v>
      </c>
      <c r="CF394" s="20"/>
      <c r="CG394" s="20">
        <f>(CF394*$D394*$E394*$G394*$H394*$CG$14)</f>
        <v>0</v>
      </c>
      <c r="CH394" s="20"/>
      <c r="CI394" s="19">
        <f>(CH394*$D394*$E394*$G394*$I394*$CI$14)</f>
        <v>0</v>
      </c>
      <c r="CJ394" s="20"/>
      <c r="CK394" s="19">
        <f>(CJ394*$D394*$E394*$G394*$H394*$CK$14)</f>
        <v>0</v>
      </c>
      <c r="CL394" s="20"/>
      <c r="CM394" s="19">
        <f>(CL394*$D394*$E394*$G394*$H394*$CM$14)</f>
        <v>0</v>
      </c>
      <c r="CN394" s="20"/>
      <c r="CO394" s="19">
        <f>(CN394*$D394*$E394*$G394*$H394*$CO$14)</f>
        <v>0</v>
      </c>
      <c r="CP394" s="20"/>
      <c r="CQ394" s="19">
        <f>(CP394*$D394*$E394*$G394*$H394*$CQ$14)</f>
        <v>0</v>
      </c>
      <c r="CR394" s="20"/>
      <c r="CS394" s="19">
        <f>(CR394*$D394*$E394*$G394*$H394*$CS$14)</f>
        <v>0</v>
      </c>
      <c r="CT394" s="20"/>
      <c r="CU394" s="19">
        <f>(CT394*$D394*$E394*$G394*$I394*$CU$14)</f>
        <v>0</v>
      </c>
      <c r="CV394" s="24">
        <v>0</v>
      </c>
      <c r="CW394" s="19">
        <f>(CV394*$D394*$E394*$G394*$I394*$CW$14)</f>
        <v>0</v>
      </c>
      <c r="CX394" s="20">
        <v>23</v>
      </c>
      <c r="CY394" s="19">
        <f t="shared" si="2095"/>
        <v>1559558.7</v>
      </c>
      <c r="CZ394" s="20"/>
      <c r="DA394" s="19">
        <f>(CZ394*$D394*$E394*$G394*$I394*$DA$14)</f>
        <v>0</v>
      </c>
      <c r="DB394" s="20"/>
      <c r="DC394" s="19">
        <f>(DB394*$D394*$E394*$G394*$I394*$DC$14)</f>
        <v>0</v>
      </c>
      <c r="DD394" s="20"/>
      <c r="DE394" s="19">
        <f>(DD394*$D394*$E394*$G394*$I394*$DE$14)</f>
        <v>0</v>
      </c>
      <c r="DF394" s="20"/>
      <c r="DG394" s="19">
        <f>(DF394*$D394*$E394*$G394*$I394*$DG$14)</f>
        <v>0</v>
      </c>
      <c r="DH394" s="20"/>
      <c r="DI394" s="19">
        <f>(DH394*$D394*$E394*$G394*$J394*$DI$14)</f>
        <v>0</v>
      </c>
      <c r="DJ394" s="20"/>
      <c r="DK394" s="19">
        <f>(DJ394*$D394*$E394*$G394*$K394*$DK$14)</f>
        <v>0</v>
      </c>
      <c r="DL394" s="19">
        <f t="shared" si="2102"/>
        <v>23</v>
      </c>
      <c r="DM394" s="19">
        <f t="shared" si="2102"/>
        <v>1559558.7</v>
      </c>
    </row>
    <row r="395" spans="1:117" s="97" customFormat="1" ht="19.5" customHeight="1" x14ac:dyDescent="0.2">
      <c r="A395" s="136">
        <v>38</v>
      </c>
      <c r="B395" s="80"/>
      <c r="C395" s="53" t="s">
        <v>514</v>
      </c>
      <c r="D395" s="14">
        <v>22900</v>
      </c>
      <c r="E395" s="25">
        <v>1.5</v>
      </c>
      <c r="F395" s="25"/>
      <c r="G395" s="16">
        <v>1</v>
      </c>
      <c r="H395" s="14">
        <v>1.4</v>
      </c>
      <c r="I395" s="14">
        <v>1.68</v>
      </c>
      <c r="J395" s="14">
        <v>2.23</v>
      </c>
      <c r="K395" s="17">
        <v>2.57</v>
      </c>
      <c r="L395" s="28">
        <f>SUM(L396)</f>
        <v>0</v>
      </c>
      <c r="M395" s="28">
        <f t="shared" ref="M395:BX395" si="2103">SUM(M396)</f>
        <v>0</v>
      </c>
      <c r="N395" s="28">
        <f t="shared" si="2103"/>
        <v>0</v>
      </c>
      <c r="O395" s="28">
        <f t="shared" si="2103"/>
        <v>0</v>
      </c>
      <c r="P395" s="28">
        <f t="shared" si="2103"/>
        <v>0</v>
      </c>
      <c r="Q395" s="28">
        <f t="shared" si="2103"/>
        <v>0</v>
      </c>
      <c r="R395" s="28">
        <f t="shared" si="2103"/>
        <v>0</v>
      </c>
      <c r="S395" s="28">
        <f t="shared" si="2103"/>
        <v>0</v>
      </c>
      <c r="T395" s="28">
        <f t="shared" si="2103"/>
        <v>0</v>
      </c>
      <c r="U395" s="28">
        <f t="shared" si="2103"/>
        <v>0</v>
      </c>
      <c r="V395" s="28">
        <f t="shared" si="2103"/>
        <v>0</v>
      </c>
      <c r="W395" s="28">
        <f t="shared" si="2103"/>
        <v>0</v>
      </c>
      <c r="X395" s="28">
        <f t="shared" si="2103"/>
        <v>0</v>
      </c>
      <c r="Y395" s="28">
        <f t="shared" si="2103"/>
        <v>0</v>
      </c>
      <c r="Z395" s="28">
        <f t="shared" si="2103"/>
        <v>0</v>
      </c>
      <c r="AA395" s="28">
        <f t="shared" si="2103"/>
        <v>0</v>
      </c>
      <c r="AB395" s="28">
        <f t="shared" si="2103"/>
        <v>0</v>
      </c>
      <c r="AC395" s="28">
        <f t="shared" si="2103"/>
        <v>0</v>
      </c>
      <c r="AD395" s="28">
        <f t="shared" si="2103"/>
        <v>0</v>
      </c>
      <c r="AE395" s="28">
        <f t="shared" si="2103"/>
        <v>0</v>
      </c>
      <c r="AF395" s="28">
        <f t="shared" si="2103"/>
        <v>0</v>
      </c>
      <c r="AG395" s="28">
        <f t="shared" si="2103"/>
        <v>0</v>
      </c>
      <c r="AH395" s="28">
        <f t="shared" si="2103"/>
        <v>0</v>
      </c>
      <c r="AI395" s="28">
        <f t="shared" si="2103"/>
        <v>0</v>
      </c>
      <c r="AJ395" s="12">
        <f t="shared" si="2103"/>
        <v>0</v>
      </c>
      <c r="AK395" s="28">
        <f t="shared" si="2103"/>
        <v>0</v>
      </c>
      <c r="AL395" s="28">
        <f t="shared" si="2103"/>
        <v>0</v>
      </c>
      <c r="AM395" s="28">
        <f t="shared" si="2103"/>
        <v>0</v>
      </c>
      <c r="AN395" s="28">
        <v>0</v>
      </c>
      <c r="AO395" s="28">
        <f t="shared" si="2103"/>
        <v>0</v>
      </c>
      <c r="AP395" s="28">
        <f t="shared" si="2103"/>
        <v>0</v>
      </c>
      <c r="AQ395" s="28">
        <f t="shared" si="2103"/>
        <v>0</v>
      </c>
      <c r="AR395" s="28">
        <f t="shared" si="2103"/>
        <v>0</v>
      </c>
      <c r="AS395" s="28">
        <f t="shared" si="2103"/>
        <v>0</v>
      </c>
      <c r="AT395" s="28">
        <f t="shared" si="2103"/>
        <v>0</v>
      </c>
      <c r="AU395" s="28">
        <f t="shared" si="2103"/>
        <v>0</v>
      </c>
      <c r="AV395" s="28">
        <f t="shared" si="2103"/>
        <v>0</v>
      </c>
      <c r="AW395" s="28">
        <f t="shared" si="2103"/>
        <v>0</v>
      </c>
      <c r="AX395" s="28">
        <f t="shared" si="2103"/>
        <v>0</v>
      </c>
      <c r="AY395" s="28">
        <f t="shared" si="2103"/>
        <v>0</v>
      </c>
      <c r="AZ395" s="28">
        <f t="shared" si="2103"/>
        <v>0</v>
      </c>
      <c r="BA395" s="28">
        <f t="shared" si="2103"/>
        <v>0</v>
      </c>
      <c r="BB395" s="28">
        <f t="shared" si="2103"/>
        <v>0</v>
      </c>
      <c r="BC395" s="28">
        <f t="shared" si="2103"/>
        <v>0</v>
      </c>
      <c r="BD395" s="28">
        <f t="shared" si="2103"/>
        <v>0</v>
      </c>
      <c r="BE395" s="28">
        <f t="shared" si="2103"/>
        <v>0</v>
      </c>
      <c r="BF395" s="28">
        <v>0</v>
      </c>
      <c r="BG395" s="28">
        <f t="shared" si="2103"/>
        <v>0</v>
      </c>
      <c r="BH395" s="28">
        <f t="shared" si="2103"/>
        <v>0</v>
      </c>
      <c r="BI395" s="28">
        <f t="shared" si="2103"/>
        <v>0</v>
      </c>
      <c r="BJ395" s="28">
        <f t="shared" si="2103"/>
        <v>0</v>
      </c>
      <c r="BK395" s="28">
        <f t="shared" si="2103"/>
        <v>0</v>
      </c>
      <c r="BL395" s="28">
        <f t="shared" si="2103"/>
        <v>0</v>
      </c>
      <c r="BM395" s="28">
        <f t="shared" si="2103"/>
        <v>0</v>
      </c>
      <c r="BN395" s="28">
        <f t="shared" si="2103"/>
        <v>0</v>
      </c>
      <c r="BO395" s="28">
        <f t="shared" si="2103"/>
        <v>0</v>
      </c>
      <c r="BP395" s="28">
        <f t="shared" si="2103"/>
        <v>0</v>
      </c>
      <c r="BQ395" s="28">
        <f t="shared" si="2103"/>
        <v>0</v>
      </c>
      <c r="BR395" s="28">
        <f t="shared" si="2103"/>
        <v>0</v>
      </c>
      <c r="BS395" s="28">
        <f t="shared" si="2103"/>
        <v>0</v>
      </c>
      <c r="BT395" s="28">
        <f t="shared" si="2103"/>
        <v>0</v>
      </c>
      <c r="BU395" s="28">
        <f t="shared" si="2103"/>
        <v>0</v>
      </c>
      <c r="BV395" s="28">
        <f t="shared" si="2103"/>
        <v>0</v>
      </c>
      <c r="BW395" s="28">
        <f t="shared" si="2103"/>
        <v>0</v>
      </c>
      <c r="BX395" s="28">
        <f t="shared" si="2103"/>
        <v>0</v>
      </c>
      <c r="BY395" s="28">
        <f t="shared" ref="BY395:DM395" si="2104">SUM(BY396)</f>
        <v>0</v>
      </c>
      <c r="BZ395" s="28">
        <f t="shared" si="2104"/>
        <v>0</v>
      </c>
      <c r="CA395" s="28">
        <f t="shared" si="2104"/>
        <v>0</v>
      </c>
      <c r="CB395" s="28">
        <f t="shared" si="2104"/>
        <v>0</v>
      </c>
      <c r="CC395" s="28">
        <f t="shared" si="2104"/>
        <v>0</v>
      </c>
      <c r="CD395" s="28">
        <f t="shared" si="2104"/>
        <v>0</v>
      </c>
      <c r="CE395" s="29">
        <f t="shared" si="2104"/>
        <v>0</v>
      </c>
      <c r="CF395" s="28">
        <f t="shared" si="2104"/>
        <v>0</v>
      </c>
      <c r="CG395" s="28">
        <f t="shared" si="2104"/>
        <v>0</v>
      </c>
      <c r="CH395" s="28">
        <f t="shared" si="2104"/>
        <v>0</v>
      </c>
      <c r="CI395" s="28">
        <f t="shared" si="2104"/>
        <v>0</v>
      </c>
      <c r="CJ395" s="28">
        <f t="shared" si="2104"/>
        <v>0</v>
      </c>
      <c r="CK395" s="28">
        <f t="shared" si="2104"/>
        <v>0</v>
      </c>
      <c r="CL395" s="28">
        <f t="shared" si="2104"/>
        <v>0</v>
      </c>
      <c r="CM395" s="28">
        <f t="shared" si="2104"/>
        <v>0</v>
      </c>
      <c r="CN395" s="28">
        <f t="shared" si="2104"/>
        <v>0</v>
      </c>
      <c r="CO395" s="28">
        <f t="shared" si="2104"/>
        <v>0</v>
      </c>
      <c r="CP395" s="28">
        <f t="shared" si="2104"/>
        <v>0</v>
      </c>
      <c r="CQ395" s="28">
        <f t="shared" si="2104"/>
        <v>0</v>
      </c>
      <c r="CR395" s="28">
        <f t="shared" si="2104"/>
        <v>0</v>
      </c>
      <c r="CS395" s="28">
        <f t="shared" si="2104"/>
        <v>0</v>
      </c>
      <c r="CT395" s="28">
        <f t="shared" si="2104"/>
        <v>0</v>
      </c>
      <c r="CU395" s="28">
        <f t="shared" si="2104"/>
        <v>0</v>
      </c>
      <c r="CV395" s="28">
        <f t="shared" si="2104"/>
        <v>0</v>
      </c>
      <c r="CW395" s="28">
        <f t="shared" si="2104"/>
        <v>0</v>
      </c>
      <c r="CX395" s="28">
        <f t="shared" si="2104"/>
        <v>0</v>
      </c>
      <c r="CY395" s="28">
        <f t="shared" si="2104"/>
        <v>0</v>
      </c>
      <c r="CZ395" s="28">
        <f t="shared" si="2104"/>
        <v>0</v>
      </c>
      <c r="DA395" s="28">
        <f t="shared" si="2104"/>
        <v>0</v>
      </c>
      <c r="DB395" s="28">
        <f t="shared" si="2104"/>
        <v>0</v>
      </c>
      <c r="DC395" s="28">
        <f t="shared" si="2104"/>
        <v>0</v>
      </c>
      <c r="DD395" s="28">
        <f t="shared" si="2104"/>
        <v>0</v>
      </c>
      <c r="DE395" s="28">
        <f t="shared" si="2104"/>
        <v>0</v>
      </c>
      <c r="DF395" s="28">
        <f t="shared" si="2104"/>
        <v>0</v>
      </c>
      <c r="DG395" s="28">
        <f t="shared" si="2104"/>
        <v>0</v>
      </c>
      <c r="DH395" s="28">
        <v>0</v>
      </c>
      <c r="DI395" s="28">
        <f t="shared" si="2104"/>
        <v>0</v>
      </c>
      <c r="DJ395" s="28">
        <f t="shared" si="2104"/>
        <v>0</v>
      </c>
      <c r="DK395" s="28">
        <f t="shared" si="2104"/>
        <v>0</v>
      </c>
      <c r="DL395" s="28">
        <f t="shared" si="2104"/>
        <v>0</v>
      </c>
      <c r="DM395" s="28">
        <f t="shared" si="2104"/>
        <v>0</v>
      </c>
    </row>
    <row r="396" spans="1:117" ht="19.5" customHeight="1" x14ac:dyDescent="0.25">
      <c r="A396" s="123"/>
      <c r="B396" s="81">
        <v>343</v>
      </c>
      <c r="C396" s="13" t="s">
        <v>515</v>
      </c>
      <c r="D396" s="14">
        <v>22900</v>
      </c>
      <c r="E396" s="23">
        <v>1.5</v>
      </c>
      <c r="F396" s="23"/>
      <c r="G396" s="16">
        <v>1</v>
      </c>
      <c r="H396" s="14">
        <v>1.4</v>
      </c>
      <c r="I396" s="14">
        <v>1.68</v>
      </c>
      <c r="J396" s="14">
        <v>2.23</v>
      </c>
      <c r="K396" s="17">
        <v>2.57</v>
      </c>
      <c r="L396" s="35"/>
      <c r="M396" s="19">
        <f>(L396*$D396*$E396*$G396*$H396*$M$14)</f>
        <v>0</v>
      </c>
      <c r="N396" s="35"/>
      <c r="O396" s="20">
        <f>(N396*$D396*$E396*$G396*$H396*$O$14)</f>
        <v>0</v>
      </c>
      <c r="P396" s="35"/>
      <c r="Q396" s="19">
        <f>(P396*$D396*$E396*$G396*$H396*$Q$14)</f>
        <v>0</v>
      </c>
      <c r="R396" s="35"/>
      <c r="S396" s="19">
        <f>(R396/12*7*$D396*$E396*$G396*$H396*$S$14)+(R396/12*5*$D396*$E396*$G396*$H396*$S$15)</f>
        <v>0</v>
      </c>
      <c r="T396" s="35"/>
      <c r="U396" s="19">
        <f>(T396*$D396*$E396*$G396*$H396*$U$14)</f>
        <v>0</v>
      </c>
      <c r="V396" s="35"/>
      <c r="W396" s="19">
        <f>(V396*$D396*$E396*$G396*$H396*$W$14)</f>
        <v>0</v>
      </c>
      <c r="X396" s="35"/>
      <c r="Y396" s="19">
        <f>(X396*$D396*$E396*$G396*$H396*$Y$14)</f>
        <v>0</v>
      </c>
      <c r="Z396" s="35"/>
      <c r="AA396" s="19">
        <f>(Z396*$D396*$E396*$G396*$H396*$AA$14)</f>
        <v>0</v>
      </c>
      <c r="AB396" s="35"/>
      <c r="AC396" s="19">
        <f>(AB396*$D396*$E396*$G396*$H396*$AC$14)</f>
        <v>0</v>
      </c>
      <c r="AD396" s="35"/>
      <c r="AE396" s="19">
        <f>(AD396*$D396*$E396*$G396*$H396*$AE$14)</f>
        <v>0</v>
      </c>
      <c r="AF396" s="78"/>
      <c r="AG396" s="19">
        <f>(AF396*$D396*$E396*$G396*$H396*$AG$14)</f>
        <v>0</v>
      </c>
      <c r="AH396" s="35"/>
      <c r="AI396" s="19">
        <f>(AH396*$D396*$E396*$G396*$H396*$AI$14)</f>
        <v>0</v>
      </c>
      <c r="AJ396" s="170"/>
      <c r="AK396" s="19">
        <f>(AJ396*$D396*$E396*$G396*$I396*$AK$14)</f>
        <v>0</v>
      </c>
      <c r="AL396" s="35"/>
      <c r="AM396" s="21">
        <f>(AL396*$D396*$E396*$G396*$I396*$AM$14)</f>
        <v>0</v>
      </c>
      <c r="AN396" s="157"/>
      <c r="AO396" s="19">
        <f>(AN396*$D396*$E396*$G396*$H396*$AO$14)</f>
        <v>0</v>
      </c>
      <c r="AP396" s="35"/>
      <c r="AQ396" s="20">
        <f>(AP396*$D396*$E396*$G396*$H396*$AQ$14)</f>
        <v>0</v>
      </c>
      <c r="AR396" s="35"/>
      <c r="AS396" s="20">
        <f>(AR396*$D396*$E396*$G396*$H396*$AS$14)</f>
        <v>0</v>
      </c>
      <c r="AT396" s="35"/>
      <c r="AU396" s="19">
        <f>(AT396*$D396*$E396*$G396*$H396*$AU$14)</f>
        <v>0</v>
      </c>
      <c r="AV396" s="35"/>
      <c r="AW396" s="19">
        <f>(AV396*$D396*$E396*$G396*$H396*$AW$14)</f>
        <v>0</v>
      </c>
      <c r="AX396" s="35"/>
      <c r="AY396" s="19">
        <f>(AX396*$D396*$E396*$G396*$H396*$AY$14)</f>
        <v>0</v>
      </c>
      <c r="AZ396" s="35"/>
      <c r="BA396" s="19">
        <f>(AZ396*$D396*$E396*$G396*$H396*$BA$14)</f>
        <v>0</v>
      </c>
      <c r="BB396" s="35"/>
      <c r="BC396" s="19">
        <f>(BB396*$D396*$E396*$G396*$H396*$BC$14)</f>
        <v>0</v>
      </c>
      <c r="BD396" s="35"/>
      <c r="BE396" s="19">
        <f>(BD396*$D396*$E396*$G396*$I396*$BE$14)</f>
        <v>0</v>
      </c>
      <c r="BF396" s="35"/>
      <c r="BG396" s="19">
        <f>(BF396*$D396*$E396*$G396*$I396*$BG$14)</f>
        <v>0</v>
      </c>
      <c r="BH396" s="35"/>
      <c r="BI396" s="19">
        <f>(BH396*$D396*$E396*$G396*$I396*$BI$14)</f>
        <v>0</v>
      </c>
      <c r="BJ396" s="35"/>
      <c r="BK396" s="19">
        <f>(BJ396*$D396*$E396*$G396*$I396*$BK$14)</f>
        <v>0</v>
      </c>
      <c r="BL396" s="35"/>
      <c r="BM396" s="19">
        <f>(BL396*$D396*$E396*$G396*$I396*$BM$14)</f>
        <v>0</v>
      </c>
      <c r="BN396" s="35"/>
      <c r="BO396" s="19">
        <f>(BN396*$D396*$E396*$G396*$I396*$BO$14)</f>
        <v>0</v>
      </c>
      <c r="BP396" s="35"/>
      <c r="BQ396" s="19">
        <f>(BP396*$D396*$E396*$G396*$I396*$BQ$14)</f>
        <v>0</v>
      </c>
      <c r="BR396" s="35"/>
      <c r="BS396" s="19">
        <f>(BR396*$D396*$E396*$G396*$I396*$BS$14)</f>
        <v>0</v>
      </c>
      <c r="BT396" s="35"/>
      <c r="BU396" s="19">
        <f>(BT396*$D396*$E396*$G396*$I396*$BU$14)</f>
        <v>0</v>
      </c>
      <c r="BV396" s="35"/>
      <c r="BW396" s="19">
        <f>(BV396*$D396*$E396*$G396*$I396*$BW$14)</f>
        <v>0</v>
      </c>
      <c r="BX396" s="35"/>
      <c r="BY396" s="22">
        <f>(BX396*$D396*$E396*$G396*$I396*$BY$14)</f>
        <v>0</v>
      </c>
      <c r="BZ396" s="35"/>
      <c r="CA396" s="19">
        <f>(BZ396*$D396*$E396*$G396*$H396*$CA$14)</f>
        <v>0</v>
      </c>
      <c r="CB396" s="35"/>
      <c r="CC396" s="19">
        <f>(CB396*$D396*$E396*$G396*$H396*$CC$14)</f>
        <v>0</v>
      </c>
      <c r="CD396" s="35"/>
      <c r="CE396" s="21">
        <f>(CD396*$D396*$E396*$G396*$H396*$CE$14)</f>
        <v>0</v>
      </c>
      <c r="CF396" s="20"/>
      <c r="CG396" s="20">
        <f>(CF396*$D396*$E396*$G396*$H396*$CG$14)</f>
        <v>0</v>
      </c>
      <c r="CH396" s="20"/>
      <c r="CI396" s="19">
        <f>(CH396*$D396*$E396*$G396*$I396*$CI$14)</f>
        <v>0</v>
      </c>
      <c r="CJ396" s="20"/>
      <c r="CK396" s="19">
        <f>(CJ396*$D396*$E396*$G396*$H396*$CK$14)</f>
        <v>0</v>
      </c>
      <c r="CL396" s="20"/>
      <c r="CM396" s="19">
        <f>(CL396*$D396*$E396*$G396*$H396*$CM$14)</f>
        <v>0</v>
      </c>
      <c r="CN396" s="20"/>
      <c r="CO396" s="19">
        <f>(CN396*$D396*$E396*$G396*$H396*$CO$14)</f>
        <v>0</v>
      </c>
      <c r="CP396" s="20"/>
      <c r="CQ396" s="19">
        <f>(CP396*$D396*$E396*$G396*$H396*$CQ$14)</f>
        <v>0</v>
      </c>
      <c r="CR396" s="20"/>
      <c r="CS396" s="19">
        <f>(CR396*$D396*$E396*$G396*$H396*$CS$14)</f>
        <v>0</v>
      </c>
      <c r="CT396" s="20"/>
      <c r="CU396" s="19">
        <f>(CT396*$D396*$E396*$G396*$I396*$CU$14)</f>
        <v>0</v>
      </c>
      <c r="CV396" s="24"/>
      <c r="CW396" s="19">
        <f>(CV396*$D396*$E396*$G396*$I396*$CW$14)</f>
        <v>0</v>
      </c>
      <c r="CX396" s="20"/>
      <c r="CY396" s="19">
        <f>(CX396*$D396*$E396*$G396*$H396*$CY$14)</f>
        <v>0</v>
      </c>
      <c r="CZ396" s="20"/>
      <c r="DA396" s="19">
        <f>(CZ396*$D396*$E396*$G396*$I396*$DA$14)</f>
        <v>0</v>
      </c>
      <c r="DB396" s="20"/>
      <c r="DC396" s="19">
        <f>(DB396*$D396*$E396*$G396*$I396*$DC$14)</f>
        <v>0</v>
      </c>
      <c r="DD396" s="20"/>
      <c r="DE396" s="19">
        <f>(DD396*$D396*$E396*$G396*$I396*$DE$14)</f>
        <v>0</v>
      </c>
      <c r="DF396" s="20"/>
      <c r="DG396" s="19">
        <f>(DF396*$D396*$E396*$G396*$I396*$DG$14)</f>
        <v>0</v>
      </c>
      <c r="DH396" s="20"/>
      <c r="DI396" s="19">
        <f>(DH396*$D396*$E396*$G396*$J396*$DI$14)</f>
        <v>0</v>
      </c>
      <c r="DJ396" s="20"/>
      <c r="DK396" s="19">
        <f>(DJ396*$D396*$E396*$G396*$K396*$DK$14)</f>
        <v>0</v>
      </c>
      <c r="DL396" s="19">
        <f>SUM(L396,N396,P396,R396,T396,V396,X396,Z396,AB396,AD396,AF396,AH396,AJ396,AN396,AP396,CD396,AR396,AT396,AV396,AX396,AZ396,CH396,BB396,BD396,BF396,BJ396,AL396,BL396,BN396,BP396,BR396,BT396,BV396,BX396,BZ396,CB396,CF396,CJ396,CL396,CN396,CP396,CR396,CT396,CV396,BH396,CX396,CZ396,DB396,DD396,DF396,DH396,DJ396)</f>
        <v>0</v>
      </c>
      <c r="DM396" s="19">
        <f>SUM(M396,O396,Q396,S396,U396,W396,Y396,AA396,AC396,AE396,AG396,AI396,AK396,AO396,AQ396,CE396,AS396,AU396,AW396,AY396,BA396,CI396,BC396,BE396,BG396,BK396,AM396,BM396,BO396,BQ396,BS396,BU396,BW396,BY396,CA396,CC396,CG396,CK396,CM396,CO396,CQ396,CS396,CU396,CW396,BI396,CY396,DA396,DC396,DE396,DG396,DI396,DK396)</f>
        <v>0</v>
      </c>
    </row>
    <row r="397" spans="1:117" ht="21.75" customHeight="1" x14ac:dyDescent="0.25">
      <c r="A397" s="174" t="s">
        <v>522</v>
      </c>
      <c r="B397" s="175"/>
      <c r="C397" s="137" t="s">
        <v>516</v>
      </c>
      <c r="D397" s="137"/>
      <c r="E397" s="138"/>
      <c r="F397" s="138"/>
      <c r="G397" s="138"/>
      <c r="H397" s="138"/>
      <c r="I397" s="138"/>
      <c r="J397" s="138"/>
      <c r="K397" s="138"/>
      <c r="L397" s="140">
        <f>L16+L18+L32+L35+L42+L48+L52+L54+L58+L69+L77+L82+L96+L104+L108+L125+L138+L146+L150+L197+L208+L217+L222+L229+L234+L247+L249+L264+L270+L284+L300+L320+L339+L348+L354+L376+L364+L395-L376</f>
        <v>16562</v>
      </c>
      <c r="M397" s="140">
        <f>M16+M18+M32+M35+M42+M48+M52+M54+M58+M69+M77+M82+M96+M104+M108+M125+M138+M146+M150+M197+M208+M217+M222+M229+M234+M247+M249+M264+M270+M284+M300+M320+M339+M348+M354+M376+M364+M395-M376</f>
        <v>866245899.36500025</v>
      </c>
      <c r="N397" s="140">
        <f>N16+N18+N32+N35+N42+N48+N52+N54+N58+N69+N77+N82+N96+N104+N108+N125+N138+N146+N150+N197+N208+N217+N222+N229+N234+N247+N249+N264+N270+N284+N300+N320+N339+N348+N354+N376+N364+N395-N376</f>
        <v>14734</v>
      </c>
      <c r="O397" s="140">
        <f>O16+O18+O32+O35+O42+O48+O52+O54+O58+O69+O77+O82+O96+O104+O108+O125+O138+O146+O150+O197+O208+O217+O222+O229+O234+O247+O249+O264+O270+O284+O300+O320+O339+O348+O354+O376+O364+O395-O376</f>
        <v>1001073339.7</v>
      </c>
      <c r="P397" s="140">
        <f t="shared" ref="P397:CA397" si="2105">P16+P18+P32+P35+P42+P48+P52+P54+P58+P69+P77+P82+P96+P104+P108+P125+P138+P146+P150+P197+P208+P217+P222+P229+P234+P247+P249+P264+P270+P284+P300+P320+P339+P348+P354+P376+P364+P395</f>
        <v>10907</v>
      </c>
      <c r="Q397" s="140">
        <f t="shared" si="2105"/>
        <v>448590044.20999992</v>
      </c>
      <c r="R397" s="141">
        <f t="shared" si="2105"/>
        <v>8884</v>
      </c>
      <c r="S397" s="140">
        <f t="shared" si="2105"/>
        <v>473196486.14349997</v>
      </c>
      <c r="T397" s="140">
        <f t="shared" si="2105"/>
        <v>6250</v>
      </c>
      <c r="U397" s="140">
        <f t="shared" si="2105"/>
        <v>491338880.26999986</v>
      </c>
      <c r="V397" s="140">
        <f t="shared" si="2105"/>
        <v>285</v>
      </c>
      <c r="W397" s="140">
        <f t="shared" si="2105"/>
        <v>37852921.399999999</v>
      </c>
      <c r="X397" s="140">
        <f t="shared" si="2105"/>
        <v>1530</v>
      </c>
      <c r="Y397" s="140">
        <f t="shared" si="2105"/>
        <v>78720124</v>
      </c>
      <c r="Z397" s="140">
        <f t="shared" si="2105"/>
        <v>6237</v>
      </c>
      <c r="AA397" s="140">
        <f t="shared" si="2105"/>
        <v>278823960.51999998</v>
      </c>
      <c r="AB397" s="140">
        <f>AB16+AB18+AB32+AB35+AB42+AB48+AB52+AB54+AB58+AB69+AB77+AB82+AB96+AB104+AB108+AB125+AB138+AB146+AB150+AB197+AB208+AB217+AB222+AB229+AB234+AB247+AB249+AB264+AB270+AB284+AB300+AB320+AB339+AB348+AB354+AB376+AB364+AB395-AB376</f>
        <v>3465</v>
      </c>
      <c r="AC397" s="140">
        <f>AC16+AC18+AC32+AC35+AC42+AC48+AC52+AC54+AC58+AC69+AC77+AC82+AC96+AC104+AC108+AC125+AC138+AC146+AC150+AC197+AC208+AC217+AC222+AC229+AC234+AC247+AC249+AC264+AC270+AC284+AC300+AC320+AC339+AC348+AC354+AC376+AC364+AC395-AC376</f>
        <v>152621354.28400004</v>
      </c>
      <c r="AD397" s="140">
        <f t="shared" si="2105"/>
        <v>2413</v>
      </c>
      <c r="AE397" s="140">
        <f t="shared" si="2105"/>
        <v>107261968.60399999</v>
      </c>
      <c r="AF397" s="140">
        <f t="shared" si="2105"/>
        <v>4635</v>
      </c>
      <c r="AG397" s="140">
        <f t="shared" si="2105"/>
        <v>119658932.61</v>
      </c>
      <c r="AH397" s="140">
        <f t="shared" si="2105"/>
        <v>14600</v>
      </c>
      <c r="AI397" s="140">
        <f t="shared" si="2105"/>
        <v>475027739.71799994</v>
      </c>
      <c r="AJ397" s="166">
        <f t="shared" si="2105"/>
        <v>2303</v>
      </c>
      <c r="AK397" s="140">
        <f t="shared" si="2105"/>
        <v>150439231.4808</v>
      </c>
      <c r="AL397" s="140">
        <f>AL16+AL18+AL32+AL35+AL42+AL48+AL52+AL54+AL58+AL69+AL77+AL82+AL96+AL104+AL108+AL125+AL138+AL146+AL150+AL197+AL208+AL217+AL222+AL229+AL234+AL247+AL249+AL264+AL270+AL284+AL300+AL320+AL339+AL348+AL354+AL376+AL364+AL395</f>
        <v>1100</v>
      </c>
      <c r="AM397" s="140">
        <f>AM16+AM18+AM32+AM35+AM42+AM48+AM52+AM54+AM58+AM69+AM77+AM82+AM96+AM104+AM108+AM125+AM138+AM146+AM150+AM197+AM208+AM217+AM222+AM229+AM234+AM247+AM249+AM264+AM270+AM284+AM300+AM320+AM339+AM348+AM354+AM376+AM364+AM395</f>
        <v>43347825.863999993</v>
      </c>
      <c r="AN397" s="140">
        <f>AN16+AN18+AN32+AN35+AN42+AN48+AN52+AN54+AN58+AN69+AN77+AN82+AN96+AN104+AN108+AN125+AN138+AN146+AN150+AN197+AN208+AN217+AN222+AN229+AN234+AN247+AN249+AN264+AN270+AN284+AN300+AN320+AN339+AN348+AN354+AN376+AN364+AN395</f>
        <v>210</v>
      </c>
      <c r="AO397" s="140">
        <f t="shared" si="2105"/>
        <v>8853048.3999999985</v>
      </c>
      <c r="AP397" s="140">
        <f>AP16+AP18+AP32+AP35+AP42+AP48+AP52+AP54+AP58+AP69+AP77+AP82+AP96+AP104+AP108+AP125+AP138+AP146+AP150+AP197+AP208+AP217+AP222+AP229+AP234+AP247+AP249+AP264+AP270+AP284+AP300+AP320+AP339+AP348+AP354+AP376+AP364+AP395</f>
        <v>364</v>
      </c>
      <c r="AQ397" s="140">
        <f>AQ16+AQ18+AQ32+AQ35+AQ42+AQ48+AQ52+AQ54+AQ58+AQ69+AQ77+AQ82+AQ96+AQ104+AQ108+AQ125+AQ138+AQ146+AQ150+AQ197+AQ208+AQ217+AQ222+AQ229+AQ234+AQ247+AQ249+AQ264+AQ270+AQ284+AQ300+AQ320+AQ339+AQ348+AQ354+AQ376+AQ364+AQ395</f>
        <v>11735296.901999999</v>
      </c>
      <c r="AR397" s="140">
        <f t="shared" si="2105"/>
        <v>9240</v>
      </c>
      <c r="AS397" s="140">
        <f t="shared" si="2105"/>
        <v>318089173.00999993</v>
      </c>
      <c r="AT397" s="140">
        <f t="shared" si="2105"/>
        <v>3242</v>
      </c>
      <c r="AU397" s="140">
        <f t="shared" si="2105"/>
        <v>115335449.24999997</v>
      </c>
      <c r="AV397" s="140">
        <f t="shared" si="2105"/>
        <v>1520</v>
      </c>
      <c r="AW397" s="140">
        <f t="shared" si="2105"/>
        <v>55002648.959999986</v>
      </c>
      <c r="AX397" s="140">
        <f t="shared" si="2105"/>
        <v>2100</v>
      </c>
      <c r="AY397" s="140">
        <f t="shared" si="2105"/>
        <v>65318402.79999999</v>
      </c>
      <c r="AZ397" s="140">
        <f t="shared" si="2105"/>
        <v>3219</v>
      </c>
      <c r="BA397" s="140">
        <f t="shared" si="2105"/>
        <v>94361887.018000007</v>
      </c>
      <c r="BB397" s="140">
        <f t="shared" si="2105"/>
        <v>2254</v>
      </c>
      <c r="BC397" s="140">
        <f t="shared" si="2105"/>
        <v>71714712.636000007</v>
      </c>
      <c r="BD397" s="140">
        <f>BD16+BD18+BD32+BD35+BD42+BD48+BD52+BD54+BD58+BD69+BD77+BD82+BD96+BD104+BD108+BD125+BD138+BD146+BD150+BD197+BD208+BD217+BD222+BD229+BD234+BD247+BD249+BD264+BD270+BD284+BD300+BD320+BD339+BD348+BD354+BD376+BD364+BD395-BD376</f>
        <v>11610</v>
      </c>
      <c r="BE397" s="140">
        <f>BE16+BE18+BE32+BE35+BE42+BE48+BE52+BE54+BE58+BE69+BE77+BE82+BE96+BE104+BE108+BE125+BE138+BE146+BE150+BE197+BE208+BE217+BE222+BE229+BE234+BE247+BE249+BE264+BE270+BE284+BE300+BE320+BE339+BE348+BE354+BE376+BE364+BE395-BE376</f>
        <v>513006999.95999998</v>
      </c>
      <c r="BF397" s="140">
        <f>BF16+BF18+BF32+BF35+BF42+BF48+BF52+BF54+BF58+BF69+BF77+BF82+BF96+BF104+BF108+BF125+BF138+BF146+BF150+BF197+BF208+BF217+BF222+BF229+BF234+BF247+BF249+BF264+BF270+BF284+BF300+BF320+BF339+BF348+BF354+BF376+BF364+BF395-BF376</f>
        <v>14482</v>
      </c>
      <c r="BG397" s="140">
        <f>BG16+BG18+BG32+BG35+BG42+BG48+BG52+BG54+BG58+BG69+BG77+BG82+BG96+BG104+BG108+BG125+BG138+BG146+BG150+BG197+BG208+BG217+BG222+BG229+BG234+BG247+BG249+BG264+BG270+BG284+BG300+BG320+BG339+BG348+BG354+BG376+BG364+BG395-BG376</f>
        <v>752864150.28719985</v>
      </c>
      <c r="BH397" s="140">
        <f>BH16+BH18+BH32+BH35+BH42+BH48+BH52+BH54+BH58+BH69+BH77+BH82+BH96+BH104+BH108+BH125+BH138+BH146+BH150+BH197+BH208+BH217+BH222+BH229+BH234+BH247+BH249+BH264+BH270+BH284+BH300+BH320+BH339+BH348+BH354+BH376+BH364+BH395</f>
        <v>3026</v>
      </c>
      <c r="BI397" s="140">
        <f>BI16+BI18+BI32+BI35+BI42+BI48+BI52+BI54+BI58+BI69+BI77+BI82+BI96+BI104+BI108+BI125+BI138+BI146+BI150+BI197+BI208+BI217+BI222+BI229+BI234+BI247+BI249+BI264+BI270+BI284+BI300+BI320+BI339+BI348+BI354+BI376+BI364+BI395</f>
        <v>163018938.70919997</v>
      </c>
      <c r="BJ397" s="140">
        <f t="shared" si="2105"/>
        <v>8519</v>
      </c>
      <c r="BK397" s="140">
        <f t="shared" si="2105"/>
        <v>217436819.03999999</v>
      </c>
      <c r="BL397" s="140">
        <f>BL16+BL18+BL32+BL35+BL42+BL48+BL52+BL54+BL58+BL69+BL77+BL82+BL96+BL104+BL108+BL125+BL138+BL146+BL150+BL197+BL208+BL217+BL222+BL229+BL234+BL247+BL249+BL264+BL270+BL284+BL300+BL320+BL339+BL348+BL354+BL376+BL364+BL395</f>
        <v>8840</v>
      </c>
      <c r="BM397" s="140">
        <f>BM16+BM18+BM32+BM35+BM42+BM48+BM52+BM54+BM58+BM69+BM77+BM82+BM96+BM104+BM108+BM125+BM138+BM146+BM150+BM197+BM208+BM217+BM222+BM229+BM234+BM247+BM249+BM264+BM270+BM284+BM300+BM320+BM339+BM348+BM354+BM376+BM364+BM395</f>
        <v>324547674.11640006</v>
      </c>
      <c r="BN397" s="140">
        <f t="shared" si="2105"/>
        <v>3345</v>
      </c>
      <c r="BO397" s="140">
        <f t="shared" si="2105"/>
        <v>113524485.64799999</v>
      </c>
      <c r="BP397" s="140">
        <f>BP16+BP18+BP32+BP35+BP42+BP48+BP52+BP54+BP58+BP69+BP77+BP82+BP96+BP104+BP108+BP125+BP138+BP146+BP150+BP197+BP208+BP217+BP222+BP229+BP234+BP247+BP249+BP264+BP270+BP284+BP300+BP320+BP339+BP348+BP354+BP376+BP364+BP395</f>
        <v>3070</v>
      </c>
      <c r="BQ397" s="140">
        <f>BQ16+BQ18+BQ32+BQ35+BQ42+BQ48+BQ52+BQ54+BQ58+BQ69+BQ77+BQ82+BQ96+BQ104+BQ108+BQ125+BQ138+BQ146+BQ150+BQ197+BQ208+BQ217+BQ222+BQ229+BQ234+BQ247+BQ249+BQ264+BQ270+BQ284+BQ300+BQ320+BQ339+BQ348+BQ354+BQ376+BQ364+BQ395</f>
        <v>135356768.56799999</v>
      </c>
      <c r="BR397" s="140">
        <f t="shared" si="2105"/>
        <v>2736</v>
      </c>
      <c r="BS397" s="140">
        <f t="shared" si="2105"/>
        <v>81318641.502000034</v>
      </c>
      <c r="BT397" s="140">
        <f t="shared" si="2105"/>
        <v>5005</v>
      </c>
      <c r="BU397" s="140">
        <f t="shared" si="2105"/>
        <v>212662020.64799997</v>
      </c>
      <c r="BV397" s="140">
        <f t="shared" si="2105"/>
        <v>5250</v>
      </c>
      <c r="BW397" s="140">
        <f t="shared" si="2105"/>
        <v>186060306.17999998</v>
      </c>
      <c r="BX397" s="140">
        <f t="shared" si="2105"/>
        <v>3980</v>
      </c>
      <c r="BY397" s="140">
        <f t="shared" si="2105"/>
        <v>130914022.00799997</v>
      </c>
      <c r="BZ397" s="140">
        <f t="shared" si="2105"/>
        <v>1742</v>
      </c>
      <c r="CA397" s="140">
        <f t="shared" si="2105"/>
        <v>63852334.265999995</v>
      </c>
      <c r="CB397" s="140">
        <f t="shared" ref="CB397:DM397" si="2106">CB16+CB18+CB32+CB35+CB42+CB48+CB52+CB54+CB58+CB69+CB77+CB82+CB96+CB104+CB108+CB125+CB138+CB146+CB150+CB197+CB208+CB217+CB222+CB229+CB234+CB247+CB249+CB264+CB270+CB284+CB300+CB320+CB339+CB348+CB354+CB376+CB364+CB395</f>
        <v>2960</v>
      </c>
      <c r="CC397" s="140">
        <f t="shared" si="2106"/>
        <v>97395978.091999978</v>
      </c>
      <c r="CD397" s="140">
        <f>CD16+CD18+CD32+CD35+CD42+CD48+CD52+CD54+CD58+CD69+CD77+CD82+CD96+CD104+CD108+CD125+CD138+CD146+CD150+CD197+CD208+CD217+CD222+CD229+CD234+CD247+CD249+CD264+CD270+CD284+CD300+CD320+CD339+CD348+CD354+CD376+CD364+CD395</f>
        <v>435</v>
      </c>
      <c r="CE397" s="142">
        <f>CE16+CE18+CE32+CE35+CE42+CE48+CE52+CE54+CE58+CE69+CE77+CE82+CE96+CE104+CE108+CE125+CE138+CE146+CE150+CE197+CE208+CE217+CE222+CE229+CE234+CE247+CE249+CE264+CE270+CE284+CE300+CE320+CE339+CE348+CE354+CE376+CE364+CE395</f>
        <v>15002477</v>
      </c>
      <c r="CF397" s="140">
        <f>CF16+CF18+CF32+CF35+CF42+CF48+CF52+CF54+CF58+CF69+CF77+CF82+CF96+CF104+CF108+CF125+CF138+CF146+CF150+CF197+CF208+CF217+CF222+CF229+CF234+CF247+CF249+CF264+CF270+CF284+CF300+CF320+CF339+CF348+CF354+CF376+CF364+CF395</f>
        <v>812</v>
      </c>
      <c r="CG397" s="140">
        <f t="shared" si="2106"/>
        <v>27205282.439999998</v>
      </c>
      <c r="CH397" s="140">
        <f>CH16+CH18+CH32+CH35+CH42+CH48+CH52+CH54+CH58+CH69+CH77+CH82+CH96+CH104+CH108+CH125+CH138+CH146+CH150+CH197+CH208+CH217+CH222+CH229+CH234+CH247+CH249+CH264+CH270+CH284+CH300+CH320+CH339+CH348+CH354+CH376+CH364+CH395</f>
        <v>0</v>
      </c>
      <c r="CI397" s="140">
        <f>CI16+CI18+CI32+CI35+CI42+CI48+CI52+CI54+CI58+CI69+CI77+CI82+CI96+CI104+CI108+CI125+CI138+CI146+CI150+CI197+CI208+CI217+CI222+CI229+CI234+CI247+CI249+CI264+CI270+CI284+CI300+CI320+CI339+CI348+CI354+CI376+CI364+CI395</f>
        <v>0</v>
      </c>
      <c r="CJ397" s="140">
        <f t="shared" si="2106"/>
        <v>540</v>
      </c>
      <c r="CK397" s="140">
        <f t="shared" si="2106"/>
        <v>11211997.551999997</v>
      </c>
      <c r="CL397" s="140">
        <f t="shared" si="2106"/>
        <v>960</v>
      </c>
      <c r="CM397" s="140">
        <f t="shared" si="2106"/>
        <v>18717878.340000004</v>
      </c>
      <c r="CN397" s="140">
        <f t="shared" si="2106"/>
        <v>2759</v>
      </c>
      <c r="CO397" s="140">
        <f t="shared" si="2106"/>
        <v>61153135.539999984</v>
      </c>
      <c r="CP397" s="140">
        <f t="shared" si="2106"/>
        <v>2345</v>
      </c>
      <c r="CQ397" s="140">
        <f t="shared" si="2106"/>
        <v>70911768.653599963</v>
      </c>
      <c r="CR397" s="140">
        <f t="shared" si="2106"/>
        <v>5500</v>
      </c>
      <c r="CS397" s="140">
        <f t="shared" si="2106"/>
        <v>174982712.48359993</v>
      </c>
      <c r="CT397" s="140">
        <f t="shared" si="2106"/>
        <v>1605</v>
      </c>
      <c r="CU397" s="140">
        <f t="shared" si="2106"/>
        <v>56636862.57599999</v>
      </c>
      <c r="CV397" s="140">
        <f>CV16+CV18+CV32+CV35+CV42+CV48+CV52+CV54+CV58+CV69+CV77+CV82+CV96+CV104+CV108+CV125+CV138+CV146+CV150+CV197+CV208+CV217+CV222+CV229+CV234+CV247+CV249+CV264+CV270+CV284+CV300+CV320+CV339+CV348+CV354+CV376+CV364+CV395</f>
        <v>4845</v>
      </c>
      <c r="CW397" s="140">
        <f>CW16+CW18+CW32+CW35+CW42+CW48+CW52+CW54+CW58+CW69+CW77+CW82+CW96+CW104+CW108+CW125+CW138+CW146+CW150+CW197+CW208+CW217+CW222+CW229+CW234+CW247+CW249+CW264+CW270+CW284+CW300+CW320+CW339+CW348+CW354+CW376+CW364+CW395</f>
        <v>195764612.34120002</v>
      </c>
      <c r="CX397" s="140">
        <f>CX16+CX18+CX32+CX35+CX42+CX48+CX52+CX54+CX58+CX69+CX77+CX82+CX96+CX104+CX108+CX125+CX138+CX146+CX150+CX197+CX208+CX217+CX222+CX229+CX234+CX247+CX249+CX264+CX270+CX284+CX300+CX320+CX339+CX348+CX354+CX376+CX364+CX395</f>
        <v>2600</v>
      </c>
      <c r="CY397" s="140">
        <f t="shared" si="2106"/>
        <v>87525146.519999996</v>
      </c>
      <c r="CZ397" s="140">
        <f t="shared" si="2106"/>
        <v>85</v>
      </c>
      <c r="DA397" s="140">
        <f t="shared" si="2106"/>
        <v>3221068.2</v>
      </c>
      <c r="DB397" s="140">
        <f>DB16+DB18+DB32+DB35+DB42+DB48+DB52+DB54+DB58+DB69+DB77+DB82+DB96+DB104+DB108+DB125+DB138+DB146+DB150+DB197+DB208+DB217+DB222+DB229+DB234+DB247+DB249+DB264+DB270+DB284+DB300+DB320+DB339+DB348+DB354+DB376+DB364+DB395</f>
        <v>1430</v>
      </c>
      <c r="DC397" s="140">
        <f t="shared" si="2106"/>
        <v>61682773.151999995</v>
      </c>
      <c r="DD397" s="140">
        <f t="shared" si="2106"/>
        <v>370</v>
      </c>
      <c r="DE397" s="140">
        <f t="shared" si="2106"/>
        <v>14315238.84</v>
      </c>
      <c r="DF397" s="140">
        <f t="shared" si="2106"/>
        <v>2930</v>
      </c>
      <c r="DG397" s="140">
        <f t="shared" si="2106"/>
        <v>103389593.55311999</v>
      </c>
      <c r="DH397" s="140">
        <f t="shared" si="2106"/>
        <v>750</v>
      </c>
      <c r="DI397" s="140">
        <f t="shared" si="2106"/>
        <v>33370037.552000001</v>
      </c>
      <c r="DJ397" s="140">
        <f t="shared" si="2106"/>
        <v>1610</v>
      </c>
      <c r="DK397" s="140">
        <f t="shared" si="2106"/>
        <v>90189750.673999995</v>
      </c>
      <c r="DL397" s="140">
        <f t="shared" si="2106"/>
        <v>220195</v>
      </c>
      <c r="DM397" s="156">
        <f t="shared" si="2106"/>
        <v>9481848801.5876217</v>
      </c>
    </row>
    <row r="398" spans="1:117" ht="21.75" hidden="1" customHeight="1" x14ac:dyDescent="0.25">
      <c r="A398" s="199" t="s">
        <v>517</v>
      </c>
      <c r="B398" s="200"/>
      <c r="C398" s="137" t="s">
        <v>516</v>
      </c>
      <c r="D398" s="137"/>
      <c r="E398" s="138"/>
      <c r="F398" s="138"/>
      <c r="G398" s="138"/>
      <c r="H398" s="138"/>
      <c r="I398" s="138"/>
      <c r="J398" s="138"/>
      <c r="K398" s="138"/>
      <c r="L398" s="140">
        <v>16562</v>
      </c>
      <c r="M398" s="140">
        <v>866245899.36500025</v>
      </c>
      <c r="N398" s="140">
        <v>14734</v>
      </c>
      <c r="O398" s="140">
        <v>1002586892.3000001</v>
      </c>
      <c r="P398" s="140">
        <v>10907</v>
      </c>
      <c r="Q398" s="140">
        <v>448590044.20999992</v>
      </c>
      <c r="R398" s="141">
        <v>8884</v>
      </c>
      <c r="S398" s="140">
        <v>464406431.63599998</v>
      </c>
      <c r="T398" s="140">
        <v>6250</v>
      </c>
      <c r="U398" s="140">
        <v>491338880.26999986</v>
      </c>
      <c r="V398" s="140">
        <v>285</v>
      </c>
      <c r="W398" s="140">
        <v>37852921.399999999</v>
      </c>
      <c r="X398" s="140">
        <v>1530</v>
      </c>
      <c r="Y398" s="140">
        <v>78720124</v>
      </c>
      <c r="Z398" s="140">
        <v>6237</v>
      </c>
      <c r="AA398" s="140">
        <v>278823960.51999998</v>
      </c>
      <c r="AB398" s="140">
        <v>3465</v>
      </c>
      <c r="AC398" s="140">
        <v>152621354.28400004</v>
      </c>
      <c r="AD398" s="140">
        <v>2413</v>
      </c>
      <c r="AE398" s="140">
        <v>107261968.60399999</v>
      </c>
      <c r="AF398" s="140">
        <v>4635</v>
      </c>
      <c r="AG398" s="140">
        <v>119658932.61</v>
      </c>
      <c r="AH398" s="140">
        <v>14600</v>
      </c>
      <c r="AI398" s="140">
        <v>475027739.71799994</v>
      </c>
      <c r="AJ398" s="169">
        <v>2303</v>
      </c>
      <c r="AK398" s="169">
        <v>150439231.4808</v>
      </c>
      <c r="AL398" s="140">
        <v>1100</v>
      </c>
      <c r="AM398" s="140">
        <v>43347825.863999993</v>
      </c>
      <c r="AN398" s="140">
        <v>210</v>
      </c>
      <c r="AO398" s="140">
        <v>8839583.1999999993</v>
      </c>
      <c r="AP398" s="140">
        <v>410</v>
      </c>
      <c r="AQ398" s="140">
        <v>13451212.221999999</v>
      </c>
      <c r="AR398" s="140">
        <v>9240</v>
      </c>
      <c r="AS398" s="140">
        <v>328593215.22999996</v>
      </c>
      <c r="AT398" s="140">
        <v>3242</v>
      </c>
      <c r="AU398" s="140">
        <v>115335449.24999997</v>
      </c>
      <c r="AV398" s="140">
        <v>1520</v>
      </c>
      <c r="AW398" s="140">
        <v>55002648.959999986</v>
      </c>
      <c r="AX398" s="140">
        <v>2100</v>
      </c>
      <c r="AY398" s="140">
        <v>65318402.79999999</v>
      </c>
      <c r="AZ398" s="140">
        <v>3219</v>
      </c>
      <c r="BA398" s="140">
        <v>94361887.018000007</v>
      </c>
      <c r="BB398" s="140">
        <v>2254</v>
      </c>
      <c r="BC398" s="140">
        <v>71714712.636000007</v>
      </c>
      <c r="BD398" s="140">
        <v>11610</v>
      </c>
      <c r="BE398" s="140">
        <v>513006999.95999998</v>
      </c>
      <c r="BF398" s="140">
        <v>14482</v>
      </c>
      <c r="BG398" s="143">
        <v>748789542.29519975</v>
      </c>
      <c r="BH398" s="145">
        <v>3050</v>
      </c>
      <c r="BI398" s="145">
        <v>173407921.43639994</v>
      </c>
      <c r="BJ398" s="143">
        <v>8519</v>
      </c>
      <c r="BK398" s="143">
        <v>217436819.03999999</v>
      </c>
      <c r="BL398" s="143">
        <v>9000</v>
      </c>
      <c r="BM398" s="143">
        <v>330328207.53239989</v>
      </c>
      <c r="BN398" s="143">
        <v>3345</v>
      </c>
      <c r="BO398" s="143">
        <v>113524485.64799999</v>
      </c>
      <c r="BP398" s="143">
        <v>3070</v>
      </c>
      <c r="BQ398" s="143">
        <v>135356768.56799999</v>
      </c>
      <c r="BR398" s="143">
        <v>2736</v>
      </c>
      <c r="BS398" s="143">
        <v>81318641.502000034</v>
      </c>
      <c r="BT398" s="143">
        <v>5005</v>
      </c>
      <c r="BU398" s="143">
        <v>212662020.64799997</v>
      </c>
      <c r="BV398" s="143">
        <v>5250</v>
      </c>
      <c r="BW398" s="143">
        <v>186060306.17999998</v>
      </c>
      <c r="BX398" s="143">
        <v>3980</v>
      </c>
      <c r="BY398" s="146">
        <v>130914022.00799997</v>
      </c>
      <c r="BZ398" s="145">
        <v>1742</v>
      </c>
      <c r="CA398" s="145">
        <v>63852334.265999995</v>
      </c>
      <c r="CB398" s="145">
        <v>2960</v>
      </c>
      <c r="CC398" s="145">
        <v>97395978.091999978</v>
      </c>
      <c r="CD398" s="143">
        <v>435</v>
      </c>
      <c r="CE398" s="144">
        <v>15002477</v>
      </c>
      <c r="CF398" s="140">
        <v>1076</v>
      </c>
      <c r="CG398" s="140">
        <v>35876486.520000003</v>
      </c>
      <c r="CH398" s="140">
        <v>0</v>
      </c>
      <c r="CI398" s="140">
        <v>0</v>
      </c>
      <c r="CJ398" s="140">
        <v>540</v>
      </c>
      <c r="CK398" s="140">
        <v>11211997.551999997</v>
      </c>
      <c r="CL398" s="140">
        <v>960</v>
      </c>
      <c r="CM398" s="140">
        <v>18717878.340000004</v>
      </c>
      <c r="CN398" s="140">
        <v>2759</v>
      </c>
      <c r="CO398" s="140">
        <v>61153135.539999984</v>
      </c>
      <c r="CP398" s="140">
        <v>2345</v>
      </c>
      <c r="CQ398" s="140">
        <v>70911768.653599963</v>
      </c>
      <c r="CR398" s="140">
        <v>5500</v>
      </c>
      <c r="CS398" s="140">
        <v>174982712.48359993</v>
      </c>
      <c r="CT398" s="140">
        <v>1605</v>
      </c>
      <c r="CU398" s="140">
        <v>56636862.57599999</v>
      </c>
      <c r="CV398" s="140">
        <v>4845</v>
      </c>
      <c r="CW398" s="140">
        <v>195764612.34120002</v>
      </c>
      <c r="CX398" s="140">
        <v>2600</v>
      </c>
      <c r="CY398" s="140">
        <v>87525146.519999996</v>
      </c>
      <c r="CZ398" s="140">
        <v>85</v>
      </c>
      <c r="DA398" s="140">
        <v>3221068.2</v>
      </c>
      <c r="DB398" s="140">
        <v>1430</v>
      </c>
      <c r="DC398" s="140">
        <v>61682773.151999995</v>
      </c>
      <c r="DD398" s="140">
        <v>370</v>
      </c>
      <c r="DE398" s="140">
        <v>14315238.84</v>
      </c>
      <c r="DF398" s="140">
        <v>2930</v>
      </c>
      <c r="DG398" s="140">
        <v>103389593.55311999</v>
      </c>
      <c r="DH398" s="140">
        <v>750</v>
      </c>
      <c r="DI398" s="140">
        <v>33370037.552000001</v>
      </c>
      <c r="DJ398" s="140">
        <v>1610</v>
      </c>
      <c r="DK398" s="140">
        <v>90189750.673999995</v>
      </c>
      <c r="DL398" s="140">
        <v>220815</v>
      </c>
      <c r="DM398" s="156">
        <v>9515585129.0593224</v>
      </c>
    </row>
    <row r="399" spans="1:117" ht="19.5" hidden="1" customHeight="1" thickBot="1" x14ac:dyDescent="0.3">
      <c r="A399" s="147"/>
      <c r="B399" s="113"/>
      <c r="C399" s="137" t="s">
        <v>518</v>
      </c>
      <c r="D399" s="137"/>
      <c r="E399" s="138"/>
      <c r="F399" s="138"/>
      <c r="G399" s="138"/>
      <c r="H399" s="138"/>
      <c r="I399" s="138"/>
      <c r="J399" s="138"/>
      <c r="K399" s="139"/>
      <c r="L399" s="148">
        <f>L397-L398</f>
        <v>0</v>
      </c>
      <c r="M399" s="148">
        <f t="shared" ref="M399:BX399" si="2107">M397-M398</f>
        <v>0</v>
      </c>
      <c r="N399" s="148">
        <f t="shared" si="2107"/>
        <v>0</v>
      </c>
      <c r="O399" s="148">
        <f t="shared" si="2107"/>
        <v>-1513552.6000000238</v>
      </c>
      <c r="P399" s="148">
        <f t="shared" si="2107"/>
        <v>0</v>
      </c>
      <c r="Q399" s="148">
        <f t="shared" si="2107"/>
        <v>0</v>
      </c>
      <c r="R399" s="148">
        <f t="shared" si="2107"/>
        <v>0</v>
      </c>
      <c r="S399" s="148">
        <f t="shared" si="2107"/>
        <v>8790054.5074999928</v>
      </c>
      <c r="T399" s="148">
        <f t="shared" si="2107"/>
        <v>0</v>
      </c>
      <c r="U399" s="148">
        <f t="shared" si="2107"/>
        <v>0</v>
      </c>
      <c r="V399" s="148">
        <f t="shared" si="2107"/>
        <v>0</v>
      </c>
      <c r="W399" s="148">
        <f t="shared" si="2107"/>
        <v>0</v>
      </c>
      <c r="X399" s="148">
        <f t="shared" si="2107"/>
        <v>0</v>
      </c>
      <c r="Y399" s="148">
        <f t="shared" si="2107"/>
        <v>0</v>
      </c>
      <c r="Z399" s="148">
        <f t="shared" si="2107"/>
        <v>0</v>
      </c>
      <c r="AA399" s="148">
        <f t="shared" si="2107"/>
        <v>0</v>
      </c>
      <c r="AB399" s="148">
        <f t="shared" si="2107"/>
        <v>0</v>
      </c>
      <c r="AC399" s="148">
        <f t="shared" si="2107"/>
        <v>0</v>
      </c>
      <c r="AD399" s="148">
        <f t="shared" si="2107"/>
        <v>0</v>
      </c>
      <c r="AE399" s="148">
        <f t="shared" si="2107"/>
        <v>0</v>
      </c>
      <c r="AF399" s="148">
        <f t="shared" si="2107"/>
        <v>0</v>
      </c>
      <c r="AG399" s="148">
        <f t="shared" si="2107"/>
        <v>0</v>
      </c>
      <c r="AH399" s="148">
        <f t="shared" si="2107"/>
        <v>0</v>
      </c>
      <c r="AI399" s="148">
        <f t="shared" si="2107"/>
        <v>0</v>
      </c>
      <c r="AJ399" s="148">
        <f t="shared" si="2107"/>
        <v>0</v>
      </c>
      <c r="AK399" s="148">
        <f t="shared" si="2107"/>
        <v>0</v>
      </c>
      <c r="AL399" s="148">
        <f t="shared" si="2107"/>
        <v>0</v>
      </c>
      <c r="AM399" s="148">
        <f t="shared" si="2107"/>
        <v>0</v>
      </c>
      <c r="AN399" s="148">
        <f t="shared" si="2107"/>
        <v>0</v>
      </c>
      <c r="AO399" s="148">
        <f t="shared" si="2107"/>
        <v>13465.199999999255</v>
      </c>
      <c r="AP399" s="148">
        <f t="shared" si="2107"/>
        <v>-46</v>
      </c>
      <c r="AQ399" s="148">
        <f t="shared" si="2107"/>
        <v>-1715915.3200000003</v>
      </c>
      <c r="AR399" s="148">
        <f t="shared" si="2107"/>
        <v>0</v>
      </c>
      <c r="AS399" s="148">
        <f t="shared" si="2107"/>
        <v>-10504042.220000029</v>
      </c>
      <c r="AT399" s="148">
        <f t="shared" si="2107"/>
        <v>0</v>
      </c>
      <c r="AU399" s="148">
        <f t="shared" si="2107"/>
        <v>0</v>
      </c>
      <c r="AV399" s="148">
        <f t="shared" si="2107"/>
        <v>0</v>
      </c>
      <c r="AW399" s="148">
        <f t="shared" si="2107"/>
        <v>0</v>
      </c>
      <c r="AX399" s="148">
        <f t="shared" si="2107"/>
        <v>0</v>
      </c>
      <c r="AY399" s="148">
        <f t="shared" si="2107"/>
        <v>0</v>
      </c>
      <c r="AZ399" s="148">
        <f t="shared" si="2107"/>
        <v>0</v>
      </c>
      <c r="BA399" s="148">
        <f t="shared" si="2107"/>
        <v>0</v>
      </c>
      <c r="BB399" s="148">
        <f t="shared" si="2107"/>
        <v>0</v>
      </c>
      <c r="BC399" s="148">
        <f t="shared" si="2107"/>
        <v>0</v>
      </c>
      <c r="BD399" s="148">
        <f t="shared" si="2107"/>
        <v>0</v>
      </c>
      <c r="BE399" s="148">
        <f t="shared" si="2107"/>
        <v>0</v>
      </c>
      <c r="BF399" s="148">
        <f t="shared" si="2107"/>
        <v>0</v>
      </c>
      <c r="BG399" s="148">
        <f t="shared" si="2107"/>
        <v>4074607.992000103</v>
      </c>
      <c r="BH399" s="148">
        <f t="shared" si="2107"/>
        <v>-24</v>
      </c>
      <c r="BI399" s="148">
        <f t="shared" si="2107"/>
        <v>-10388982.727199972</v>
      </c>
      <c r="BJ399" s="148">
        <f t="shared" si="2107"/>
        <v>0</v>
      </c>
      <c r="BK399" s="148">
        <f t="shared" si="2107"/>
        <v>0</v>
      </c>
      <c r="BL399" s="148">
        <f t="shared" si="2107"/>
        <v>-160</v>
      </c>
      <c r="BM399" s="148">
        <f t="shared" si="2107"/>
        <v>-5780533.4159998298</v>
      </c>
      <c r="BN399" s="148">
        <f t="shared" si="2107"/>
        <v>0</v>
      </c>
      <c r="BO399" s="148">
        <f t="shared" si="2107"/>
        <v>0</v>
      </c>
      <c r="BP399" s="148">
        <f t="shared" si="2107"/>
        <v>0</v>
      </c>
      <c r="BQ399" s="148">
        <f t="shared" si="2107"/>
        <v>0</v>
      </c>
      <c r="BR399" s="148">
        <f t="shared" si="2107"/>
        <v>0</v>
      </c>
      <c r="BS399" s="148">
        <f t="shared" si="2107"/>
        <v>0</v>
      </c>
      <c r="BT399" s="148">
        <f t="shared" si="2107"/>
        <v>0</v>
      </c>
      <c r="BU399" s="148">
        <f t="shared" si="2107"/>
        <v>0</v>
      </c>
      <c r="BV399" s="148">
        <f t="shared" si="2107"/>
        <v>0</v>
      </c>
      <c r="BW399" s="148">
        <f t="shared" si="2107"/>
        <v>0</v>
      </c>
      <c r="BX399" s="148">
        <f t="shared" si="2107"/>
        <v>0</v>
      </c>
      <c r="BY399" s="148">
        <f t="shared" ref="BY399:DM399" si="2108">BY397-BY398</f>
        <v>0</v>
      </c>
      <c r="BZ399" s="148">
        <f t="shared" si="2108"/>
        <v>0</v>
      </c>
      <c r="CA399" s="148">
        <f t="shared" si="2108"/>
        <v>0</v>
      </c>
      <c r="CB399" s="148">
        <f t="shared" si="2108"/>
        <v>0</v>
      </c>
      <c r="CC399" s="148">
        <f t="shared" si="2108"/>
        <v>0</v>
      </c>
      <c r="CD399" s="148">
        <f t="shared" si="2108"/>
        <v>0</v>
      </c>
      <c r="CE399" s="153">
        <f t="shared" si="2108"/>
        <v>0</v>
      </c>
      <c r="CF399" s="140">
        <f t="shared" si="2108"/>
        <v>-264</v>
      </c>
      <c r="CG399" s="140">
        <f t="shared" si="2108"/>
        <v>-8671204.0800000057</v>
      </c>
      <c r="CH399" s="140">
        <f t="shared" si="2108"/>
        <v>0</v>
      </c>
      <c r="CI399" s="140">
        <f t="shared" si="2108"/>
        <v>0</v>
      </c>
      <c r="CJ399" s="140">
        <f t="shared" si="2108"/>
        <v>0</v>
      </c>
      <c r="CK399" s="140">
        <f t="shared" si="2108"/>
        <v>0</v>
      </c>
      <c r="CL399" s="140">
        <f t="shared" si="2108"/>
        <v>0</v>
      </c>
      <c r="CM399" s="140">
        <f t="shared" si="2108"/>
        <v>0</v>
      </c>
      <c r="CN399" s="140">
        <f t="shared" si="2108"/>
        <v>0</v>
      </c>
      <c r="CO399" s="140">
        <f t="shared" si="2108"/>
        <v>0</v>
      </c>
      <c r="CP399" s="140">
        <f t="shared" si="2108"/>
        <v>0</v>
      </c>
      <c r="CQ399" s="140">
        <f t="shared" si="2108"/>
        <v>0</v>
      </c>
      <c r="CR399" s="140">
        <f t="shared" si="2108"/>
        <v>0</v>
      </c>
      <c r="CS399" s="140">
        <f t="shared" si="2108"/>
        <v>0</v>
      </c>
      <c r="CT399" s="140">
        <f t="shared" si="2108"/>
        <v>0</v>
      </c>
      <c r="CU399" s="140">
        <f t="shared" si="2108"/>
        <v>0</v>
      </c>
      <c r="CV399" s="140">
        <f t="shared" si="2108"/>
        <v>0</v>
      </c>
      <c r="CW399" s="140">
        <f t="shared" si="2108"/>
        <v>0</v>
      </c>
      <c r="CX399" s="140">
        <f t="shared" si="2108"/>
        <v>0</v>
      </c>
      <c r="CY399" s="140">
        <f t="shared" si="2108"/>
        <v>0</v>
      </c>
      <c r="CZ399" s="140">
        <f t="shared" si="2108"/>
        <v>0</v>
      </c>
      <c r="DA399" s="140">
        <f t="shared" si="2108"/>
        <v>0</v>
      </c>
      <c r="DB399" s="140">
        <f t="shared" si="2108"/>
        <v>0</v>
      </c>
      <c r="DC399" s="140">
        <f t="shared" si="2108"/>
        <v>0</v>
      </c>
      <c r="DD399" s="140">
        <f t="shared" si="2108"/>
        <v>0</v>
      </c>
      <c r="DE399" s="140">
        <f t="shared" si="2108"/>
        <v>0</v>
      </c>
      <c r="DF399" s="140">
        <f t="shared" si="2108"/>
        <v>0</v>
      </c>
      <c r="DG399" s="140">
        <f t="shared" si="2108"/>
        <v>0</v>
      </c>
      <c r="DH399" s="140">
        <f t="shared" si="2108"/>
        <v>0</v>
      </c>
      <c r="DI399" s="140">
        <f t="shared" si="2108"/>
        <v>0</v>
      </c>
      <c r="DJ399" s="140">
        <f t="shared" si="2108"/>
        <v>0</v>
      </c>
      <c r="DK399" s="140">
        <f t="shared" si="2108"/>
        <v>0</v>
      </c>
      <c r="DL399" s="140">
        <f t="shared" si="2108"/>
        <v>-620</v>
      </c>
      <c r="DM399" s="140">
        <f t="shared" si="2108"/>
        <v>-33736327.471700668</v>
      </c>
    </row>
    <row r="401" spans="37:37" ht="13.9" x14ac:dyDescent="0.25">
      <c r="AK401" s="167">
        <v>150439231.4208</v>
      </c>
    </row>
  </sheetData>
  <autoFilter ref="A16:DM399"/>
  <mergeCells count="174">
    <mergeCell ref="A398:B398"/>
    <mergeCell ref="G10:G13"/>
    <mergeCell ref="H10:K10"/>
    <mergeCell ref="L10:M10"/>
    <mergeCell ref="N10:O10"/>
    <mergeCell ref="P10:Q10"/>
    <mergeCell ref="R10:S10"/>
    <mergeCell ref="A10:A13"/>
    <mergeCell ref="B10:B13"/>
    <mergeCell ref="C10:C13"/>
    <mergeCell ref="D10:D13"/>
    <mergeCell ref="E10:E13"/>
    <mergeCell ref="F10:F13"/>
    <mergeCell ref="AF10:AG10"/>
    <mergeCell ref="AH10:AI10"/>
    <mergeCell ref="AJ10:AK10"/>
    <mergeCell ref="AL10:AM10"/>
    <mergeCell ref="AN10:AO10"/>
    <mergeCell ref="AP10:AQ10"/>
    <mergeCell ref="T10:U10"/>
    <mergeCell ref="V10:W10"/>
    <mergeCell ref="X10:Y10"/>
    <mergeCell ref="Z10:AA10"/>
    <mergeCell ref="AB10:AC10"/>
    <mergeCell ref="AD10:AE10"/>
    <mergeCell ref="BD10:BE10"/>
    <mergeCell ref="BF10:BG10"/>
    <mergeCell ref="BH10:BI10"/>
    <mergeCell ref="BJ10:BK10"/>
    <mergeCell ref="BL10:BM10"/>
    <mergeCell ref="BN10:BO10"/>
    <mergeCell ref="AR10:AS10"/>
    <mergeCell ref="AT10:AU10"/>
    <mergeCell ref="AV10:AW10"/>
    <mergeCell ref="AX10:AY10"/>
    <mergeCell ref="AZ10:BA10"/>
    <mergeCell ref="BB10:BC10"/>
    <mergeCell ref="CF10:CG10"/>
    <mergeCell ref="CH10:CI10"/>
    <mergeCell ref="CJ10:CK10"/>
    <mergeCell ref="CL10:CM10"/>
    <mergeCell ref="BP10:BQ10"/>
    <mergeCell ref="BR10:BS10"/>
    <mergeCell ref="BT10:BU10"/>
    <mergeCell ref="BV10:BW10"/>
    <mergeCell ref="BX10:BY10"/>
    <mergeCell ref="BZ10:CA10"/>
    <mergeCell ref="DL10:DM10"/>
    <mergeCell ref="H11:K11"/>
    <mergeCell ref="L11:M11"/>
    <mergeCell ref="N11:O11"/>
    <mergeCell ref="P11:Q11"/>
    <mergeCell ref="R11:S11"/>
    <mergeCell ref="T11:U11"/>
    <mergeCell ref="V11:W11"/>
    <mergeCell ref="X11:Y11"/>
    <mergeCell ref="Z11:AA11"/>
    <mergeCell ref="CZ10:DA10"/>
    <mergeCell ref="DB10:DC10"/>
    <mergeCell ref="DD10:DE10"/>
    <mergeCell ref="DF10:DG10"/>
    <mergeCell ref="DH10:DI10"/>
    <mergeCell ref="DJ10:DK10"/>
    <mergeCell ref="CN10:CO10"/>
    <mergeCell ref="CP10:CQ10"/>
    <mergeCell ref="CR10:CS10"/>
    <mergeCell ref="CT10:CU10"/>
    <mergeCell ref="CV10:CW10"/>
    <mergeCell ref="CX10:CY10"/>
    <mergeCell ref="CB10:CC10"/>
    <mergeCell ref="CD10:CE10"/>
    <mergeCell ref="AN11:AO11"/>
    <mergeCell ref="AP11:AQ11"/>
    <mergeCell ref="AR11:AS11"/>
    <mergeCell ref="AT11:AU11"/>
    <mergeCell ref="AV11:AW11"/>
    <mergeCell ref="AX11:AY11"/>
    <mergeCell ref="AB11:AC11"/>
    <mergeCell ref="AD11:AE11"/>
    <mergeCell ref="AF11:AG11"/>
    <mergeCell ref="AH11:AI11"/>
    <mergeCell ref="AJ11:AK11"/>
    <mergeCell ref="AL11:AM11"/>
    <mergeCell ref="BL11:BM11"/>
    <mergeCell ref="BN11:BO11"/>
    <mergeCell ref="BP11:BQ11"/>
    <mergeCell ref="BR11:BS11"/>
    <mergeCell ref="BT11:BU11"/>
    <mergeCell ref="BV11:BW11"/>
    <mergeCell ref="AZ11:BA11"/>
    <mergeCell ref="BB11:BC11"/>
    <mergeCell ref="BD11:BE11"/>
    <mergeCell ref="BF11:BG11"/>
    <mergeCell ref="BH11:BI11"/>
    <mergeCell ref="BJ11:BK11"/>
    <mergeCell ref="CN11:CO11"/>
    <mergeCell ref="CP11:CQ11"/>
    <mergeCell ref="CR11:CS11"/>
    <mergeCell ref="CT11:CU11"/>
    <mergeCell ref="BX11:BY11"/>
    <mergeCell ref="BZ11:CA11"/>
    <mergeCell ref="CB11:CC11"/>
    <mergeCell ref="CD11:CE11"/>
    <mergeCell ref="CF11:CG11"/>
    <mergeCell ref="CH11:CI11"/>
    <mergeCell ref="T12:U12"/>
    <mergeCell ref="V12:W12"/>
    <mergeCell ref="X12:Y12"/>
    <mergeCell ref="Z12:AA12"/>
    <mergeCell ref="AB12:AC12"/>
    <mergeCell ref="AD12:AE12"/>
    <mergeCell ref="DH11:DI11"/>
    <mergeCell ref="DJ11:DK11"/>
    <mergeCell ref="H12:H13"/>
    <mergeCell ref="I12:I13"/>
    <mergeCell ref="J12:J13"/>
    <mergeCell ref="K12:K13"/>
    <mergeCell ref="L12:M12"/>
    <mergeCell ref="N12:O12"/>
    <mergeCell ref="P12:Q12"/>
    <mergeCell ref="R12:S12"/>
    <mergeCell ref="CV11:CW11"/>
    <mergeCell ref="CX11:CY11"/>
    <mergeCell ref="CZ11:DA11"/>
    <mergeCell ref="DB11:DC11"/>
    <mergeCell ref="DD11:DE11"/>
    <mergeCell ref="DF11:DG11"/>
    <mergeCell ref="CJ11:CK11"/>
    <mergeCell ref="CL11:CM11"/>
    <mergeCell ref="AR12:AS12"/>
    <mergeCell ref="AT12:AU12"/>
    <mergeCell ref="AV12:AW12"/>
    <mergeCell ref="AX12:AY12"/>
    <mergeCell ref="AZ12:BA12"/>
    <mergeCell ref="BB12:BC12"/>
    <mergeCell ref="AF12:AG12"/>
    <mergeCell ref="AH12:AI12"/>
    <mergeCell ref="AJ12:AK12"/>
    <mergeCell ref="AL12:AM12"/>
    <mergeCell ref="AN12:AO12"/>
    <mergeCell ref="AP12:AQ12"/>
    <mergeCell ref="BV12:BW12"/>
    <mergeCell ref="BX12:BY12"/>
    <mergeCell ref="BZ12:CA12"/>
    <mergeCell ref="BD12:BE12"/>
    <mergeCell ref="BF12:BG12"/>
    <mergeCell ref="BH12:BI12"/>
    <mergeCell ref="BJ12:BK12"/>
    <mergeCell ref="BL12:BM12"/>
    <mergeCell ref="BN12:BO12"/>
    <mergeCell ref="BH3:BI3"/>
    <mergeCell ref="BH4:BI4"/>
    <mergeCell ref="A397:B397"/>
    <mergeCell ref="CZ12:DA12"/>
    <mergeCell ref="DB12:DC12"/>
    <mergeCell ref="DD12:DE12"/>
    <mergeCell ref="DF12:DG12"/>
    <mergeCell ref="DH12:DI12"/>
    <mergeCell ref="DJ12:DK12"/>
    <mergeCell ref="CN12:CO12"/>
    <mergeCell ref="CP12:CQ12"/>
    <mergeCell ref="CR12:CS12"/>
    <mergeCell ref="CT12:CU12"/>
    <mergeCell ref="CV12:CW12"/>
    <mergeCell ref="CX12:CY12"/>
    <mergeCell ref="CB12:CC12"/>
    <mergeCell ref="CD12:CE12"/>
    <mergeCell ref="CF12:CG12"/>
    <mergeCell ref="CH12:CI12"/>
    <mergeCell ref="CJ12:CK12"/>
    <mergeCell ref="CL12:CM12"/>
    <mergeCell ref="BP12:BQ12"/>
    <mergeCell ref="BR12:BS12"/>
    <mergeCell ref="BT12:BU12"/>
  </mergeCells>
  <pageMargins left="0" right="0" top="0" bottom="0" header="0.11811023622047245" footer="0.11811023622047245"/>
  <pageSetup paperSize="9" scale="75" orientation="portrait" r:id="rId1"/>
  <headerFooter differentFirst="1">
    <oddHeader>&amp;C&amp;P&amp;R&amp;F&amp;A]</oddHeader>
  </headerFooter>
  <rowBreaks count="1" manualBreakCount="1">
    <brk id="3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2018-08-23T01:24:05Z</dcterms:created>
  <dcterms:modified xsi:type="dcterms:W3CDTF">2018-08-31T05:58:54Z</dcterms:modified>
</cp:coreProperties>
</file>